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Feedbacks_human_physical_capital\Data\Data contruction\[1] Aggregate Capital embodiment measure\"/>
    </mc:Choice>
  </mc:AlternateContent>
  <xr:revisionPtr revIDLastSave="0" documentId="13_ncr:1_{25462CCA-4BE3-46B7-80A0-8001D1956346}" xr6:coauthVersionLast="45" xr6:coauthVersionMax="45" xr10:uidLastSave="{00000000-0000-0000-0000-000000000000}"/>
  <bookViews>
    <workbookView xWindow="-120" yWindow="-120" windowWidth="29040" windowHeight="16440" tabRatio="840" activeTab="5" xr2:uid="{00000000-000D-0000-FFFF-FFFF00000000}"/>
  </bookViews>
  <sheets>
    <sheet name="Aux_List of var" sheetId="4" r:id="rId1"/>
    <sheet name="Initial Stock" sheetId="5" r:id="rId2"/>
    <sheet name="Depreciation rates " sheetId="1" r:id="rId3"/>
    <sheet name="Dep r by equipment nipa tables" sheetId="2" r:id="rId4"/>
    <sheet name="Investment from Nipa Tables" sheetId="3" r:id="rId5"/>
    <sheet name="Prices" sheetId="6" r:id="rId6"/>
    <sheet name="Total Stock_no_QA" sheetId="14" r:id="rId7"/>
    <sheet name="Total Stock by year_by_det_equi" sheetId="7" r:id="rId8"/>
    <sheet name="Adjustment factor" sheetId="13" r:id="rId9"/>
    <sheet name="Total Stock by year_adjusted" sheetId="12" r:id="rId10"/>
    <sheet name="TotalStock by year_by_det_no_K0" sheetId="8" r:id="rId11"/>
    <sheet name="Importance_initial_capital" sheetId="9" r:id="rId12"/>
    <sheet name="FInal_data_capital_embodiment" sheetId="10" r:id="rId13"/>
    <sheet name="Changes in stock and changes in" sheetId="11" r:id="rId14"/>
    <sheet name="relative_importance nw_cap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5" l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Y15" i="15" s="1"/>
  <c r="Z15" i="15" s="1"/>
  <c r="AA15" i="15" s="1"/>
  <c r="AB15" i="15" s="1"/>
  <c r="AC15" i="15" s="1"/>
  <c r="AD15" i="15" s="1"/>
  <c r="AE15" i="15" s="1"/>
  <c r="AF15" i="15" s="1"/>
  <c r="AG15" i="15" s="1"/>
  <c r="AH15" i="15" s="1"/>
  <c r="AI15" i="15" s="1"/>
  <c r="AJ15" i="15" s="1"/>
  <c r="AK15" i="15" s="1"/>
  <c r="AL15" i="15" s="1"/>
  <c r="AM15" i="15" s="1"/>
  <c r="AN15" i="15" s="1"/>
  <c r="AO15" i="15" s="1"/>
  <c r="AP15" i="15" s="1"/>
  <c r="AQ15" i="15" s="1"/>
  <c r="AR15" i="15" s="1"/>
  <c r="AS15" i="15" s="1"/>
  <c r="AT15" i="15" s="1"/>
  <c r="AU15" i="15" s="1"/>
  <c r="AV15" i="15" s="1"/>
  <c r="AW15" i="15" s="1"/>
  <c r="AX15" i="15" s="1"/>
  <c r="AY15" i="15" s="1"/>
  <c r="AZ15" i="15" s="1"/>
  <c r="BA15" i="15" s="1"/>
  <c r="BB15" i="15" s="1"/>
  <c r="BC15" i="15" s="1"/>
  <c r="BD15" i="15" s="1"/>
  <c r="BE15" i="15" s="1"/>
  <c r="BF15" i="15" s="1"/>
  <c r="BG15" i="15" s="1"/>
  <c r="BH15" i="15" s="1"/>
  <c r="BI15" i="15" s="1"/>
  <c r="BJ15" i="15" s="1"/>
  <c r="BK15" i="15" s="1"/>
  <c r="BL15" i="15" s="1"/>
  <c r="BM15" i="15" s="1"/>
  <c r="BN15" i="15" s="1"/>
  <c r="BO15" i="15" s="1"/>
  <c r="BP15" i="15" s="1"/>
  <c r="BQ15" i="15" s="1"/>
  <c r="BR15" i="15" s="1"/>
  <c r="BS15" i="15" s="1"/>
  <c r="BT15" i="15" s="1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BT59" i="15"/>
  <c r="BS59" i="15"/>
  <c r="BR59" i="15"/>
  <c r="BQ59" i="15"/>
  <c r="BP59" i="15"/>
  <c r="BO59" i="15"/>
  <c r="BN59" i="15"/>
  <c r="BM59" i="15"/>
  <c r="BL59" i="15"/>
  <c r="BK59" i="15"/>
  <c r="BJ59" i="15"/>
  <c r="BI59" i="15"/>
  <c r="BH59" i="15"/>
  <c r="BG59" i="15"/>
  <c r="BF59" i="15"/>
  <c r="BE59" i="15"/>
  <c r="BD59" i="15"/>
  <c r="BC59" i="15"/>
  <c r="BB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BT58" i="15"/>
  <c r="BS58" i="15"/>
  <c r="BR58" i="15"/>
  <c r="BQ58" i="15"/>
  <c r="BP58" i="15"/>
  <c r="BO58" i="15"/>
  <c r="BN58" i="15"/>
  <c r="BM58" i="15"/>
  <c r="BL58" i="15"/>
  <c r="BK58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BT57" i="15"/>
  <c r="BS57" i="15"/>
  <c r="BR57" i="15"/>
  <c r="BQ57" i="15"/>
  <c r="BP57" i="15"/>
  <c r="BO57" i="15"/>
  <c r="BN57" i="15"/>
  <c r="BM57" i="15"/>
  <c r="BL57" i="15"/>
  <c r="BK57" i="15"/>
  <c r="BJ57" i="15"/>
  <c r="BI57" i="15"/>
  <c r="BH57" i="15"/>
  <c r="BG57" i="15"/>
  <c r="BF57" i="15"/>
  <c r="BE57" i="15"/>
  <c r="BD57" i="15"/>
  <c r="BC57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BT56" i="15"/>
  <c r="BS56" i="15"/>
  <c r="BR56" i="15"/>
  <c r="BQ56" i="15"/>
  <c r="BP56" i="15"/>
  <c r="BO56" i="15"/>
  <c r="BN56" i="15"/>
  <c r="BM56" i="15"/>
  <c r="BL56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BT55" i="15"/>
  <c r="BS55" i="15"/>
  <c r="BR55" i="15"/>
  <c r="BQ55" i="15"/>
  <c r="BP55" i="15"/>
  <c r="BO55" i="15"/>
  <c r="BN55" i="15"/>
  <c r="BM55" i="15"/>
  <c r="BL55" i="15"/>
  <c r="BK55" i="15"/>
  <c r="BJ55" i="15"/>
  <c r="BI55" i="15"/>
  <c r="BH55" i="15"/>
  <c r="BG55" i="15"/>
  <c r="BF55" i="15"/>
  <c r="BE55" i="15"/>
  <c r="BD55" i="15"/>
  <c r="BC55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BT54" i="15"/>
  <c r="BS54" i="15"/>
  <c r="BR54" i="15"/>
  <c r="BQ54" i="15"/>
  <c r="BP54" i="15"/>
  <c r="BO54" i="15"/>
  <c r="BN54" i="15"/>
  <c r="BM54" i="15"/>
  <c r="BL54" i="15"/>
  <c r="BK54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BT53" i="15"/>
  <c r="BS53" i="15"/>
  <c r="BR53" i="15"/>
  <c r="BQ53" i="15"/>
  <c r="BP53" i="15"/>
  <c r="BO53" i="15"/>
  <c r="BN53" i="15"/>
  <c r="BM53" i="15"/>
  <c r="BL53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BT52" i="15"/>
  <c r="BS52" i="15"/>
  <c r="BR52" i="15"/>
  <c r="BQ52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BT51" i="15"/>
  <c r="BS51" i="15"/>
  <c r="BR51" i="15"/>
  <c r="BQ51" i="15"/>
  <c r="BP51" i="15"/>
  <c r="BO51" i="15"/>
  <c r="BN51" i="15"/>
  <c r="BM51" i="15"/>
  <c r="BL51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BT49" i="15"/>
  <c r="BS49" i="15"/>
  <c r="BR49" i="15"/>
  <c r="BQ49" i="15"/>
  <c r="BP49" i="15"/>
  <c r="BO49" i="15"/>
  <c r="BN49" i="15"/>
  <c r="BM49" i="15"/>
  <c r="BL49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BT44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BT43" i="15"/>
  <c r="BS43" i="15"/>
  <c r="BR43" i="15"/>
  <c r="BQ43" i="15"/>
  <c r="BP43" i="15"/>
  <c r="BO43" i="15"/>
  <c r="BN43" i="15"/>
  <c r="BM43" i="15"/>
  <c r="BL43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BT42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BT41" i="15"/>
  <c r="BS41" i="15"/>
  <c r="BR41" i="15"/>
  <c r="BQ41" i="15"/>
  <c r="BP41" i="15"/>
  <c r="BO41" i="15"/>
  <c r="BN41" i="15"/>
  <c r="BM41" i="15"/>
  <c r="BL41" i="15"/>
  <c r="BK41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BT40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BT39" i="15"/>
  <c r="BS39" i="15"/>
  <c r="BR39" i="15"/>
  <c r="BQ39" i="15"/>
  <c r="BP39" i="15"/>
  <c r="BO39" i="15"/>
  <c r="BN39" i="15"/>
  <c r="BM39" i="15"/>
  <c r="BL39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BT38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BT37" i="15"/>
  <c r="BS37" i="15"/>
  <c r="BR37" i="15"/>
  <c r="BQ37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BT36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BT35" i="15"/>
  <c r="BS35" i="15"/>
  <c r="BR35" i="15"/>
  <c r="BQ35" i="15"/>
  <c r="BP35" i="15"/>
  <c r="BO35" i="15"/>
  <c r="BN35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BT34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BT33" i="15"/>
  <c r="BS33" i="15"/>
  <c r="BR33" i="15"/>
  <c r="BQ33" i="15"/>
  <c r="BP33" i="15"/>
  <c r="BO33" i="15"/>
  <c r="BN33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BT32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BT31" i="15"/>
  <c r="BS31" i="15"/>
  <c r="BR31" i="15"/>
  <c r="BQ31" i="15"/>
  <c r="BP31" i="15"/>
  <c r="BO31" i="15"/>
  <c r="BN31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BT28" i="15"/>
  <c r="BS28" i="15"/>
  <c r="BR28" i="15"/>
  <c r="BQ28" i="15"/>
  <c r="BP28" i="15"/>
  <c r="BO28" i="15"/>
  <c r="BN28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BT27" i="15"/>
  <c r="BS27" i="15"/>
  <c r="BR27" i="15"/>
  <c r="BQ27" i="15"/>
  <c r="BP27" i="15"/>
  <c r="BO27" i="15"/>
  <c r="BN27" i="15"/>
  <c r="BM27" i="15"/>
  <c r="BL27" i="15"/>
  <c r="BK27" i="15"/>
  <c r="BJ27" i="15"/>
  <c r="BI27" i="15"/>
  <c r="BH27" i="15"/>
  <c r="BG27" i="15"/>
  <c r="BF27" i="15"/>
  <c r="BE27" i="15"/>
  <c r="BD27" i="15"/>
  <c r="BC27" i="15"/>
  <c r="BB27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BT26" i="15"/>
  <c r="BS26" i="15"/>
  <c r="BR26" i="15"/>
  <c r="BQ26" i="15"/>
  <c r="BP26" i="15"/>
  <c r="BO26" i="15"/>
  <c r="BN26" i="15"/>
  <c r="BM26" i="15"/>
  <c r="BL26" i="15"/>
  <c r="BK26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BT25" i="15"/>
  <c r="BS25" i="15"/>
  <c r="BR25" i="15"/>
  <c r="BQ25" i="15"/>
  <c r="BP25" i="15"/>
  <c r="BO25" i="15"/>
  <c r="BN25" i="15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BT24" i="15"/>
  <c r="BS24" i="15"/>
  <c r="BR24" i="15"/>
  <c r="BQ24" i="15"/>
  <c r="BP24" i="15"/>
  <c r="BO24" i="15"/>
  <c r="BN24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BT23" i="15"/>
  <c r="BS23" i="15"/>
  <c r="BR23" i="15"/>
  <c r="BQ23" i="15"/>
  <c r="BP23" i="15"/>
  <c r="BO23" i="15"/>
  <c r="BN23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BT22" i="15"/>
  <c r="BT60" i="15" s="1"/>
  <c r="BS22" i="15"/>
  <c r="BS60" i="15" s="1"/>
  <c r="BR22" i="15"/>
  <c r="BR60" i="15" s="1"/>
  <c r="BQ22" i="15"/>
  <c r="BQ60" i="15" s="1"/>
  <c r="BP22" i="15"/>
  <c r="BP60" i="15" s="1"/>
  <c r="BO22" i="15"/>
  <c r="BO60" i="15" s="1"/>
  <c r="BN22" i="15"/>
  <c r="BN60" i="15" s="1"/>
  <c r="BM22" i="15"/>
  <c r="BM60" i="15" s="1"/>
  <c r="BL22" i="15"/>
  <c r="BL60" i="15" s="1"/>
  <c r="BK22" i="15"/>
  <c r="BK60" i="15" s="1"/>
  <c r="BJ22" i="15"/>
  <c r="BJ60" i="15" s="1"/>
  <c r="BI22" i="15"/>
  <c r="BI60" i="15" s="1"/>
  <c r="BH22" i="15"/>
  <c r="BH60" i="15" s="1"/>
  <c r="BG22" i="15"/>
  <c r="BG60" i="15" s="1"/>
  <c r="BF22" i="15"/>
  <c r="BF60" i="15" s="1"/>
  <c r="BE22" i="15"/>
  <c r="BE60" i="15" s="1"/>
  <c r="BD22" i="15"/>
  <c r="BD60" i="15" s="1"/>
  <c r="BC22" i="15"/>
  <c r="BC60" i="15" s="1"/>
  <c r="BB22" i="15"/>
  <c r="BB60" i="15" s="1"/>
  <c r="BA22" i="15"/>
  <c r="BA60" i="15" s="1"/>
  <c r="AZ22" i="15"/>
  <c r="AZ60" i="15" s="1"/>
  <c r="AY22" i="15"/>
  <c r="AY60" i="15" s="1"/>
  <c r="AX22" i="15"/>
  <c r="AX60" i="15" s="1"/>
  <c r="AW22" i="15"/>
  <c r="AW60" i="15" s="1"/>
  <c r="AV22" i="15"/>
  <c r="AV60" i="15" s="1"/>
  <c r="AU22" i="15"/>
  <c r="AU60" i="15" s="1"/>
  <c r="AT22" i="15"/>
  <c r="AT60" i="15" s="1"/>
  <c r="AS22" i="15"/>
  <c r="AS60" i="15" s="1"/>
  <c r="AR22" i="15"/>
  <c r="AR60" i="15" s="1"/>
  <c r="AQ22" i="15"/>
  <c r="AQ60" i="15" s="1"/>
  <c r="AP22" i="15"/>
  <c r="AP60" i="15" s="1"/>
  <c r="AO22" i="15"/>
  <c r="AO60" i="15" s="1"/>
  <c r="AN22" i="15"/>
  <c r="AN60" i="15" s="1"/>
  <c r="AM22" i="15"/>
  <c r="AM60" i="15" s="1"/>
  <c r="AL22" i="15"/>
  <c r="AL60" i="15" s="1"/>
  <c r="AK22" i="15"/>
  <c r="AK60" i="15" s="1"/>
  <c r="AJ22" i="15"/>
  <c r="AJ60" i="15" s="1"/>
  <c r="AI22" i="15"/>
  <c r="AI60" i="15" s="1"/>
  <c r="AH22" i="15"/>
  <c r="AH60" i="15" s="1"/>
  <c r="AG22" i="15"/>
  <c r="AG60" i="15" s="1"/>
  <c r="AF22" i="15"/>
  <c r="AF60" i="15" s="1"/>
  <c r="AE22" i="15"/>
  <c r="AE60" i="15" s="1"/>
  <c r="AD22" i="15"/>
  <c r="AD60" i="15" s="1"/>
  <c r="AC22" i="15"/>
  <c r="AC60" i="15" s="1"/>
  <c r="AB22" i="15"/>
  <c r="AB60" i="15" s="1"/>
  <c r="AA22" i="15"/>
  <c r="AA60" i="15" s="1"/>
  <c r="Z22" i="15"/>
  <c r="Z60" i="15" s="1"/>
  <c r="Y22" i="15"/>
  <c r="Y60" i="15" s="1"/>
  <c r="X22" i="15"/>
  <c r="X60" i="15" s="1"/>
  <c r="W22" i="15"/>
  <c r="W60" i="15" s="1"/>
  <c r="V22" i="15"/>
  <c r="V60" i="15" s="1"/>
  <c r="U22" i="15"/>
  <c r="U60" i="15" s="1"/>
  <c r="T22" i="15"/>
  <c r="T60" i="15" s="1"/>
  <c r="S22" i="15"/>
  <c r="S60" i="15" s="1"/>
  <c r="R22" i="15"/>
  <c r="R60" i="15" s="1"/>
  <c r="Q22" i="15"/>
  <c r="Q60" i="15" s="1"/>
  <c r="P22" i="15"/>
  <c r="P60" i="15" s="1"/>
  <c r="O22" i="15"/>
  <c r="O60" i="15" s="1"/>
  <c r="N22" i="15"/>
  <c r="N60" i="15" s="1"/>
  <c r="M22" i="15"/>
  <c r="M60" i="15" s="1"/>
  <c r="L22" i="15"/>
  <c r="L60" i="15" s="1"/>
  <c r="K22" i="15"/>
  <c r="K60" i="15" s="1"/>
  <c r="J22" i="15"/>
  <c r="J60" i="15" s="1"/>
  <c r="I22" i="15"/>
  <c r="I60" i="15" s="1"/>
  <c r="H22" i="15"/>
  <c r="H60" i="15" s="1"/>
  <c r="G22" i="15"/>
  <c r="G60" i="15" s="1"/>
  <c r="F22" i="15"/>
  <c r="F60" i="15" s="1"/>
  <c r="E22" i="15"/>
  <c r="E60" i="15" s="1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22" i="15"/>
  <c r="D11" i="15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Y11" i="15" s="1"/>
  <c r="Z11" i="15" s="1"/>
  <c r="AA11" i="15" s="1"/>
  <c r="AB11" i="15" s="1"/>
  <c r="AC11" i="15" s="1"/>
  <c r="AD11" i="15" s="1"/>
  <c r="AE11" i="15" s="1"/>
  <c r="AF11" i="15" s="1"/>
  <c r="AG11" i="15" s="1"/>
  <c r="AH11" i="15" s="1"/>
  <c r="AI11" i="15" s="1"/>
  <c r="AJ11" i="15" s="1"/>
  <c r="AK11" i="15" s="1"/>
  <c r="AL11" i="15" s="1"/>
  <c r="AM11" i="15" s="1"/>
  <c r="AN11" i="15" s="1"/>
  <c r="AO11" i="15" s="1"/>
  <c r="AP11" i="15" s="1"/>
  <c r="AQ11" i="15" s="1"/>
  <c r="AR11" i="15" s="1"/>
  <c r="AS11" i="15" s="1"/>
  <c r="AT11" i="15" s="1"/>
  <c r="AU11" i="15" s="1"/>
  <c r="AV11" i="15" s="1"/>
  <c r="AW11" i="15" s="1"/>
  <c r="AX11" i="15" s="1"/>
  <c r="AY11" i="15" s="1"/>
  <c r="AZ11" i="15" s="1"/>
  <c r="BA11" i="15" s="1"/>
  <c r="BB11" i="15" s="1"/>
  <c r="BC11" i="15" s="1"/>
  <c r="BD11" i="15" s="1"/>
  <c r="BE11" i="15" s="1"/>
  <c r="BF11" i="15" s="1"/>
  <c r="BG11" i="15" s="1"/>
  <c r="BH11" i="15" s="1"/>
  <c r="BI11" i="15" s="1"/>
  <c r="BJ11" i="15" s="1"/>
  <c r="BK11" i="15" s="1"/>
  <c r="BL11" i="15" s="1"/>
  <c r="BM11" i="15" s="1"/>
  <c r="BN11" i="15" s="1"/>
  <c r="BO11" i="15" s="1"/>
  <c r="BP11" i="15" s="1"/>
  <c r="BQ11" i="15" s="1"/>
  <c r="BR11" i="15" s="1"/>
  <c r="BS11" i="15" s="1"/>
  <c r="BT11" i="15" s="1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D21" i="15"/>
  <c r="E21" i="15" s="1"/>
  <c r="F21" i="15" s="1"/>
  <c r="G21" i="15" s="1"/>
  <c r="H21" i="15" s="1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Y21" i="15" s="1"/>
  <c r="Z21" i="15" s="1"/>
  <c r="AA21" i="15" s="1"/>
  <c r="AB21" i="15" s="1"/>
  <c r="AC21" i="15" s="1"/>
  <c r="AD21" i="15" s="1"/>
  <c r="AE21" i="15" s="1"/>
  <c r="AF21" i="15" s="1"/>
  <c r="AG21" i="15" s="1"/>
  <c r="AH21" i="15" s="1"/>
  <c r="AI21" i="15" s="1"/>
  <c r="AJ21" i="15" s="1"/>
  <c r="AK21" i="15" s="1"/>
  <c r="AL21" i="15" s="1"/>
  <c r="AM21" i="15" s="1"/>
  <c r="AN21" i="15" s="1"/>
  <c r="AO21" i="15" s="1"/>
  <c r="AP21" i="15" s="1"/>
  <c r="AQ21" i="15" s="1"/>
  <c r="AR21" i="15" s="1"/>
  <c r="AS21" i="15" s="1"/>
  <c r="AT21" i="15" s="1"/>
  <c r="AU21" i="15" s="1"/>
  <c r="AV21" i="15" s="1"/>
  <c r="AW21" i="15" s="1"/>
  <c r="AX21" i="15" s="1"/>
  <c r="AY21" i="15" s="1"/>
  <c r="AZ21" i="15" s="1"/>
  <c r="BA21" i="15" s="1"/>
  <c r="BB21" i="15" s="1"/>
  <c r="BC21" i="15" s="1"/>
  <c r="BD21" i="15" s="1"/>
  <c r="BE21" i="15" s="1"/>
  <c r="BF21" i="15" s="1"/>
  <c r="BG21" i="15" s="1"/>
  <c r="BH21" i="15" s="1"/>
  <c r="BI21" i="15" s="1"/>
  <c r="BJ21" i="15" s="1"/>
  <c r="BK21" i="15" s="1"/>
  <c r="BL21" i="15" s="1"/>
  <c r="BM21" i="15" s="1"/>
  <c r="BN21" i="15" s="1"/>
  <c r="BO21" i="15" s="1"/>
  <c r="BP21" i="15" s="1"/>
  <c r="BQ21" i="15" s="1"/>
  <c r="BR21" i="15" s="1"/>
  <c r="BS21" i="15" s="1"/>
  <c r="BT21" i="15" s="1"/>
  <c r="D60" i="15" l="1"/>
  <c r="C11" i="14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R11" i="14" s="1"/>
  <c r="S11" i="14" s="1"/>
  <c r="T11" i="14" s="1"/>
  <c r="U11" i="14" s="1"/>
  <c r="V11" i="14" s="1"/>
  <c r="W11" i="14" s="1"/>
  <c r="X11" i="14" s="1"/>
  <c r="Y11" i="14" s="1"/>
  <c r="Z11" i="14" s="1"/>
  <c r="AA11" i="14" s="1"/>
  <c r="AB11" i="14" s="1"/>
  <c r="AC11" i="14" s="1"/>
  <c r="AD11" i="14" s="1"/>
  <c r="AE11" i="14" s="1"/>
  <c r="AF11" i="14" s="1"/>
  <c r="AG11" i="14" s="1"/>
  <c r="AH11" i="14" s="1"/>
  <c r="AI11" i="14" s="1"/>
  <c r="AJ11" i="14" s="1"/>
  <c r="AK11" i="14" s="1"/>
  <c r="AL11" i="14" s="1"/>
  <c r="AM11" i="14" s="1"/>
  <c r="AN11" i="14" s="1"/>
  <c r="AO11" i="14" s="1"/>
  <c r="AP11" i="14" s="1"/>
  <c r="AQ11" i="14" s="1"/>
  <c r="AR11" i="14" s="1"/>
  <c r="AS11" i="14" s="1"/>
  <c r="AT11" i="14" s="1"/>
  <c r="AU11" i="14" s="1"/>
  <c r="AV11" i="14" s="1"/>
  <c r="AW11" i="14" s="1"/>
  <c r="AX11" i="14" s="1"/>
  <c r="AY11" i="14" s="1"/>
  <c r="AZ11" i="14" s="1"/>
  <c r="BA11" i="14" s="1"/>
  <c r="BB11" i="14" s="1"/>
  <c r="BC11" i="14" s="1"/>
  <c r="BD11" i="14" s="1"/>
  <c r="BE11" i="14" s="1"/>
  <c r="BF11" i="14" s="1"/>
  <c r="BG11" i="14" s="1"/>
  <c r="BH11" i="14" s="1"/>
  <c r="BI11" i="14" s="1"/>
  <c r="BJ11" i="14" s="1"/>
  <c r="BK11" i="14" s="1"/>
  <c r="BL11" i="14" s="1"/>
  <c r="BM11" i="14" s="1"/>
  <c r="BN11" i="14" s="1"/>
  <c r="BO11" i="14" s="1"/>
  <c r="BP11" i="14" s="1"/>
  <c r="BQ11" i="14" s="1"/>
  <c r="BR11" i="14" s="1"/>
  <c r="BS11" i="14" s="1"/>
  <c r="BT11" i="14" s="1"/>
  <c r="G52" i="14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V52" i="14" s="1"/>
  <c r="W52" i="14" s="1"/>
  <c r="X52" i="14" s="1"/>
  <c r="Y52" i="14" s="1"/>
  <c r="Z52" i="14" s="1"/>
  <c r="AA52" i="14" s="1"/>
  <c r="AB52" i="14" s="1"/>
  <c r="AC52" i="14" s="1"/>
  <c r="AD52" i="14" s="1"/>
  <c r="AE52" i="14" s="1"/>
  <c r="AF52" i="14" s="1"/>
  <c r="AG52" i="14" s="1"/>
  <c r="AH52" i="14" s="1"/>
  <c r="AI52" i="14" s="1"/>
  <c r="AJ52" i="14" s="1"/>
  <c r="AK52" i="14" s="1"/>
  <c r="AL52" i="14" s="1"/>
  <c r="AM52" i="14" s="1"/>
  <c r="AN52" i="14" s="1"/>
  <c r="AO52" i="14" s="1"/>
  <c r="AP52" i="14" s="1"/>
  <c r="AQ52" i="14" s="1"/>
  <c r="AR52" i="14" s="1"/>
  <c r="AS52" i="14" s="1"/>
  <c r="AT52" i="14" s="1"/>
  <c r="AU52" i="14" s="1"/>
  <c r="AV52" i="14" s="1"/>
  <c r="AW52" i="14" s="1"/>
  <c r="AX52" i="14" s="1"/>
  <c r="AY52" i="14" s="1"/>
  <c r="AZ52" i="14" s="1"/>
  <c r="BA52" i="14" s="1"/>
  <c r="BB52" i="14" s="1"/>
  <c r="BC52" i="14" s="1"/>
  <c r="BD52" i="14" s="1"/>
  <c r="BE52" i="14" s="1"/>
  <c r="BF52" i="14" s="1"/>
  <c r="BG52" i="14" s="1"/>
  <c r="BH52" i="14" s="1"/>
  <c r="BI52" i="14" s="1"/>
  <c r="BJ52" i="14" s="1"/>
  <c r="BK52" i="14" s="1"/>
  <c r="BL52" i="14" s="1"/>
  <c r="BM52" i="14" s="1"/>
  <c r="BN52" i="14" s="1"/>
  <c r="BO52" i="14" s="1"/>
  <c r="BP52" i="14" s="1"/>
  <c r="BQ52" i="14" s="1"/>
  <c r="BR52" i="14" s="1"/>
  <c r="BS52" i="14" s="1"/>
  <c r="BT52" i="14" s="1"/>
  <c r="D52" i="14"/>
  <c r="E52" i="14" s="1"/>
  <c r="F52" i="14" s="1"/>
  <c r="C68" i="14"/>
  <c r="C67" i="14"/>
  <c r="C66" i="14"/>
  <c r="C65" i="14"/>
  <c r="C56" i="14"/>
  <c r="C55" i="14"/>
  <c r="C57" i="14"/>
  <c r="C58" i="14"/>
  <c r="C74" i="14"/>
  <c r="C72" i="14"/>
  <c r="C64" i="14"/>
  <c r="C63" i="14"/>
  <c r="C62" i="14"/>
  <c r="C61" i="14"/>
  <c r="F10" i="14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0" i="14" s="1"/>
  <c r="AM10" i="14" s="1"/>
  <c r="AN10" i="14" s="1"/>
  <c r="AO10" i="14" s="1"/>
  <c r="AP10" i="14" s="1"/>
  <c r="AQ10" i="14" s="1"/>
  <c r="AR10" i="14" s="1"/>
  <c r="AS10" i="14" s="1"/>
  <c r="AT10" i="14" s="1"/>
  <c r="AU10" i="14" s="1"/>
  <c r="AV10" i="14" s="1"/>
  <c r="AW10" i="14" s="1"/>
  <c r="AX10" i="14" s="1"/>
  <c r="AY10" i="14" s="1"/>
  <c r="AZ10" i="14" s="1"/>
  <c r="BA10" i="14" s="1"/>
  <c r="BB10" i="14" s="1"/>
  <c r="BC10" i="14" s="1"/>
  <c r="BD10" i="14" s="1"/>
  <c r="BE10" i="14" s="1"/>
  <c r="BF10" i="14" s="1"/>
  <c r="BG10" i="14" s="1"/>
  <c r="BH10" i="14" s="1"/>
  <c r="BI10" i="14" s="1"/>
  <c r="BJ10" i="14" s="1"/>
  <c r="BK10" i="14" s="1"/>
  <c r="BL10" i="14" s="1"/>
  <c r="BM10" i="14" s="1"/>
  <c r="BN10" i="14" s="1"/>
  <c r="BO10" i="14" s="1"/>
  <c r="BP10" i="14" s="1"/>
  <c r="BQ10" i="14" s="1"/>
  <c r="BR10" i="14" s="1"/>
  <c r="BS10" i="14" s="1"/>
  <c r="BT10" i="14" s="1"/>
  <c r="E10" i="14"/>
  <c r="D10" i="14"/>
  <c r="C88" i="15" l="1"/>
  <c r="C71" i="14"/>
  <c r="C73" i="14"/>
  <c r="C75" i="14"/>
  <c r="C53" i="14"/>
  <c r="D17" i="15" s="1"/>
  <c r="C54" i="14"/>
  <c r="C59" i="14"/>
  <c r="C49" i="14"/>
  <c r="D13" i="15" s="1"/>
  <c r="C60" i="14"/>
  <c r="C69" i="14"/>
  <c r="C70" i="14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D52" i="12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V52" i="12" s="1"/>
  <c r="W52" i="12" s="1"/>
  <c r="X52" i="12" s="1"/>
  <c r="Y52" i="12" s="1"/>
  <c r="Z52" i="12" s="1"/>
  <c r="AA52" i="12" s="1"/>
  <c r="AB52" i="12" s="1"/>
  <c r="AC52" i="12" s="1"/>
  <c r="AD52" i="12" s="1"/>
  <c r="AE52" i="12" s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D10" i="12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AJ10" i="12" s="1"/>
  <c r="AK10" i="12" s="1"/>
  <c r="AL10" i="12" s="1"/>
  <c r="AM10" i="12" s="1"/>
  <c r="AN10" i="12" s="1"/>
  <c r="AO10" i="12" s="1"/>
  <c r="AP10" i="12" s="1"/>
  <c r="AQ10" i="12" s="1"/>
  <c r="AR10" i="12" s="1"/>
  <c r="AS10" i="12" s="1"/>
  <c r="AT10" i="12" s="1"/>
  <c r="AU10" i="12" s="1"/>
  <c r="AV10" i="12" s="1"/>
  <c r="AW10" i="12" s="1"/>
  <c r="AX10" i="12" s="1"/>
  <c r="AY10" i="12" s="1"/>
  <c r="AZ10" i="12" s="1"/>
  <c r="BA10" i="12" s="1"/>
  <c r="BB10" i="12" s="1"/>
  <c r="BC10" i="12" s="1"/>
  <c r="BD10" i="12" s="1"/>
  <c r="BE10" i="12" s="1"/>
  <c r="BF10" i="12" s="1"/>
  <c r="BG10" i="12" s="1"/>
  <c r="BH10" i="12" s="1"/>
  <c r="BI10" i="12" s="1"/>
  <c r="BJ10" i="12" s="1"/>
  <c r="BK10" i="12" s="1"/>
  <c r="BL10" i="12" s="1"/>
  <c r="BM10" i="12" s="1"/>
  <c r="BN10" i="12" s="1"/>
  <c r="BO10" i="12" s="1"/>
  <c r="BP10" i="12" s="1"/>
  <c r="BQ10" i="12" s="1"/>
  <c r="BR10" i="12" s="1"/>
  <c r="BS10" i="12" s="1"/>
  <c r="BT10" i="12" s="1"/>
  <c r="C77" i="14" l="1"/>
  <c r="C48" i="7"/>
  <c r="C48" i="12" s="1"/>
  <c r="C68" i="12" s="1"/>
  <c r="C47" i="7"/>
  <c r="C46" i="7"/>
  <c r="C46" i="12" s="1"/>
  <c r="C66" i="12" s="1"/>
  <c r="C45" i="7"/>
  <c r="C44" i="7"/>
  <c r="C44" i="12" s="1"/>
  <c r="C43" i="7"/>
  <c r="C42" i="7"/>
  <c r="C42" i="12" s="1"/>
  <c r="C56" i="12" s="1"/>
  <c r="C41" i="7"/>
  <c r="C40" i="7"/>
  <c r="C40" i="12" s="1"/>
  <c r="C39" i="7"/>
  <c r="C38" i="7"/>
  <c r="C38" i="12" s="1"/>
  <c r="C54" i="12" s="1"/>
  <c r="C37" i="7"/>
  <c r="C36" i="7"/>
  <c r="C36" i="12" s="1"/>
  <c r="C35" i="7"/>
  <c r="C34" i="7"/>
  <c r="C34" i="12" s="1"/>
  <c r="C33" i="7"/>
  <c r="C32" i="7"/>
  <c r="C32" i="12" s="1"/>
  <c r="C31" i="7"/>
  <c r="C30" i="7"/>
  <c r="C30" i="12" s="1"/>
  <c r="C29" i="7"/>
  <c r="C28" i="7"/>
  <c r="C28" i="12" s="1"/>
  <c r="C75" i="12" s="1"/>
  <c r="C27" i="7"/>
  <c r="C26" i="7"/>
  <c r="C26" i="12" s="1"/>
  <c r="C73" i="12" s="1"/>
  <c r="C25" i="7"/>
  <c r="C24" i="7"/>
  <c r="C24" i="12" s="1"/>
  <c r="C71" i="12" s="1"/>
  <c r="C23" i="7"/>
  <c r="C22" i="7"/>
  <c r="C22" i="12" s="1"/>
  <c r="C21" i="7"/>
  <c r="C20" i="7"/>
  <c r="C20" i="12" s="1"/>
  <c r="C19" i="7"/>
  <c r="C18" i="7"/>
  <c r="C18" i="12" s="1"/>
  <c r="C64" i="12" s="1"/>
  <c r="C17" i="7"/>
  <c r="C16" i="7"/>
  <c r="C16" i="12" s="1"/>
  <c r="C62" i="12" s="1"/>
  <c r="C15" i="7"/>
  <c r="C14" i="7"/>
  <c r="C14" i="12" s="1"/>
  <c r="C13" i="7"/>
  <c r="C12" i="7"/>
  <c r="C12" i="12" s="1"/>
  <c r="C11" i="7"/>
  <c r="C11" i="12" s="1"/>
  <c r="C59" i="12" s="1"/>
  <c r="C21" i="12" l="1"/>
  <c r="C45" i="12"/>
  <c r="C19" i="12"/>
  <c r="C69" i="12" s="1"/>
  <c r="C27" i="12"/>
  <c r="C74" i="12" s="1"/>
  <c r="C35" i="12"/>
  <c r="C43" i="12"/>
  <c r="C29" i="12"/>
  <c r="C58" i="12" s="1"/>
  <c r="C37" i="12"/>
  <c r="D11" i="7"/>
  <c r="C17" i="12"/>
  <c r="C63" i="12" s="1"/>
  <c r="C25" i="12"/>
  <c r="C72" i="12" s="1"/>
  <c r="C33" i="12"/>
  <c r="C41" i="12"/>
  <c r="C55" i="12" s="1"/>
  <c r="C13" i="12"/>
  <c r="C60" i="12" s="1"/>
  <c r="C15" i="12"/>
  <c r="C61" i="12" s="1"/>
  <c r="C23" i="12"/>
  <c r="C31" i="12"/>
  <c r="C39" i="12"/>
  <c r="C57" i="12" s="1"/>
  <c r="C47" i="12"/>
  <c r="C67" i="12" s="1"/>
  <c r="CD8" i="6"/>
  <c r="CD9" i="6"/>
  <c r="CD10" i="6"/>
  <c r="CD11" i="6"/>
  <c r="CD12" i="6"/>
  <c r="CD13" i="6"/>
  <c r="CD14" i="6"/>
  <c r="CD15" i="6"/>
  <c r="CD16" i="6"/>
  <c r="CD17" i="6"/>
  <c r="CD18" i="6"/>
  <c r="CD19" i="6"/>
  <c r="CD20" i="6"/>
  <c r="CD21" i="6"/>
  <c r="CD22" i="6"/>
  <c r="CD23" i="6"/>
  <c r="CD24" i="6"/>
  <c r="CD25" i="6"/>
  <c r="CD26" i="6"/>
  <c r="CD27" i="6"/>
  <c r="CD28" i="6"/>
  <c r="CD29" i="6"/>
  <c r="CD30" i="6"/>
  <c r="D11" i="12" l="1"/>
  <c r="C53" i="12"/>
  <c r="E11" i="7"/>
  <c r="C70" i="12"/>
  <c r="C65" i="12"/>
  <c r="C49" i="12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8" i="6"/>
  <c r="C77" i="12" l="1"/>
  <c r="F11" i="7"/>
  <c r="E11" i="12"/>
  <c r="CC30" i="10"/>
  <c r="K20" i="11" s="1"/>
  <c r="CB30" i="10"/>
  <c r="J20" i="11" s="1"/>
  <c r="CA30" i="10"/>
  <c r="I20" i="11" s="1"/>
  <c r="CC29" i="10"/>
  <c r="K22" i="11" s="1"/>
  <c r="CB29" i="10"/>
  <c r="J22" i="11" s="1"/>
  <c r="CA29" i="10"/>
  <c r="I22" i="11" s="1"/>
  <c r="CC28" i="10"/>
  <c r="K11" i="11" s="1"/>
  <c r="CB28" i="10"/>
  <c r="J11" i="11" s="1"/>
  <c r="CA28" i="10"/>
  <c r="I11" i="11" s="1"/>
  <c r="CC27" i="10"/>
  <c r="K23" i="11" s="1"/>
  <c r="CB27" i="10"/>
  <c r="J23" i="11" s="1"/>
  <c r="CA27" i="10"/>
  <c r="I23" i="11" s="1"/>
  <c r="CC26" i="10"/>
  <c r="K28" i="11" s="1"/>
  <c r="CB26" i="10"/>
  <c r="J28" i="11" s="1"/>
  <c r="CA26" i="10"/>
  <c r="I28" i="11" s="1"/>
  <c r="CC25" i="10"/>
  <c r="K27" i="11" s="1"/>
  <c r="CB25" i="10"/>
  <c r="J27" i="11" s="1"/>
  <c r="CA25" i="10"/>
  <c r="I27" i="11" s="1"/>
  <c r="CC24" i="10"/>
  <c r="K26" i="11" s="1"/>
  <c r="CB24" i="10"/>
  <c r="J26" i="11" s="1"/>
  <c r="CA24" i="10"/>
  <c r="I26" i="11" s="1"/>
  <c r="CC23" i="10"/>
  <c r="K24" i="11" s="1"/>
  <c r="CB23" i="10"/>
  <c r="J24" i="11" s="1"/>
  <c r="CA23" i="10"/>
  <c r="I24" i="11" s="1"/>
  <c r="CC22" i="10"/>
  <c r="K19" i="11" s="1"/>
  <c r="CB22" i="10"/>
  <c r="J19" i="11" s="1"/>
  <c r="CA22" i="10"/>
  <c r="I19" i="11" s="1"/>
  <c r="CC21" i="10"/>
  <c r="K7" i="11" s="1"/>
  <c r="CB21" i="10"/>
  <c r="J7" i="11" s="1"/>
  <c r="CA21" i="10"/>
  <c r="I7" i="11" s="1"/>
  <c r="CC20" i="10"/>
  <c r="K16" i="11" s="1"/>
  <c r="CB20" i="10"/>
  <c r="J16" i="11" s="1"/>
  <c r="CA20" i="10"/>
  <c r="I16" i="11" s="1"/>
  <c r="CC19" i="10"/>
  <c r="K15" i="11" s="1"/>
  <c r="CB19" i="10"/>
  <c r="J15" i="11" s="1"/>
  <c r="CA19" i="10"/>
  <c r="I15" i="11" s="1"/>
  <c r="CC18" i="10"/>
  <c r="K21" i="11" s="1"/>
  <c r="CB18" i="10"/>
  <c r="J21" i="11" s="1"/>
  <c r="CA18" i="10"/>
  <c r="I21" i="11" s="1"/>
  <c r="CC17" i="10"/>
  <c r="K12" i="11" s="1"/>
  <c r="CB17" i="10"/>
  <c r="J12" i="11" s="1"/>
  <c r="CA17" i="10"/>
  <c r="I12" i="11" s="1"/>
  <c r="CC16" i="10"/>
  <c r="K25" i="11" s="1"/>
  <c r="CB16" i="10"/>
  <c r="J25" i="11" s="1"/>
  <c r="CA16" i="10"/>
  <c r="I25" i="11" s="1"/>
  <c r="CC15" i="10"/>
  <c r="K13" i="11" s="1"/>
  <c r="CB15" i="10"/>
  <c r="J13" i="11" s="1"/>
  <c r="CA15" i="10"/>
  <c r="I13" i="11" s="1"/>
  <c r="CC14" i="10"/>
  <c r="K18" i="11" s="1"/>
  <c r="CB14" i="10"/>
  <c r="J18" i="11" s="1"/>
  <c r="CA14" i="10"/>
  <c r="I18" i="11" s="1"/>
  <c r="CC13" i="10"/>
  <c r="K17" i="11" s="1"/>
  <c r="CB13" i="10"/>
  <c r="J17" i="11" s="1"/>
  <c r="CA13" i="10"/>
  <c r="I17" i="11" s="1"/>
  <c r="CC12" i="10"/>
  <c r="K10" i="11" s="1"/>
  <c r="CB12" i="10"/>
  <c r="J10" i="11" s="1"/>
  <c r="CA12" i="10"/>
  <c r="I10" i="11" s="1"/>
  <c r="CC11" i="10"/>
  <c r="K9" i="11" s="1"/>
  <c r="CB11" i="10"/>
  <c r="J9" i="11" s="1"/>
  <c r="CA11" i="10"/>
  <c r="I9" i="11" s="1"/>
  <c r="CC10" i="10"/>
  <c r="K8" i="11" s="1"/>
  <c r="CB10" i="10"/>
  <c r="J8" i="11" s="1"/>
  <c r="CA10" i="10"/>
  <c r="I8" i="11" s="1"/>
  <c r="CC9" i="10"/>
  <c r="K6" i="11" s="1"/>
  <c r="CB9" i="10"/>
  <c r="J6" i="11" s="1"/>
  <c r="CA9" i="10"/>
  <c r="I6" i="11" s="1"/>
  <c r="CC8" i="10"/>
  <c r="CB8" i="10"/>
  <c r="CA8" i="10"/>
  <c r="BZ30" i="10"/>
  <c r="G20" i="11" s="1"/>
  <c r="BZ29" i="10"/>
  <c r="G22" i="11" s="1"/>
  <c r="BZ28" i="10"/>
  <c r="G11" i="11" s="1"/>
  <c r="BZ27" i="10"/>
  <c r="G23" i="11" s="1"/>
  <c r="BZ26" i="10"/>
  <c r="G28" i="11" s="1"/>
  <c r="BZ25" i="10"/>
  <c r="G27" i="11" s="1"/>
  <c r="BZ24" i="10"/>
  <c r="G26" i="11" s="1"/>
  <c r="BZ23" i="10"/>
  <c r="G24" i="11" s="1"/>
  <c r="BZ22" i="10"/>
  <c r="G19" i="11" s="1"/>
  <c r="BZ21" i="10"/>
  <c r="G7" i="11" s="1"/>
  <c r="BZ20" i="10"/>
  <c r="G16" i="11" s="1"/>
  <c r="BZ19" i="10"/>
  <c r="G15" i="11" s="1"/>
  <c r="BZ18" i="10"/>
  <c r="G21" i="11" s="1"/>
  <c r="BZ17" i="10"/>
  <c r="G12" i="11" s="1"/>
  <c r="BZ16" i="10"/>
  <c r="G25" i="11" s="1"/>
  <c r="BZ15" i="10"/>
  <c r="G13" i="11" s="1"/>
  <c r="BZ14" i="10"/>
  <c r="G18" i="11" s="1"/>
  <c r="BZ13" i="10"/>
  <c r="G17" i="11" s="1"/>
  <c r="BZ12" i="10"/>
  <c r="G10" i="11" s="1"/>
  <c r="BZ11" i="10"/>
  <c r="G9" i="11" s="1"/>
  <c r="BZ10" i="10"/>
  <c r="G8" i="11" s="1"/>
  <c r="BZ9" i="10"/>
  <c r="G6" i="11" s="1"/>
  <c r="BZ8" i="10"/>
  <c r="G4" i="11" s="1"/>
  <c r="BY30" i="10"/>
  <c r="F20" i="11" s="1"/>
  <c r="BY29" i="10"/>
  <c r="F22" i="11" s="1"/>
  <c r="BY28" i="10"/>
  <c r="F11" i="11" s="1"/>
  <c r="BY27" i="10"/>
  <c r="F23" i="11" s="1"/>
  <c r="BY26" i="10"/>
  <c r="F28" i="11" s="1"/>
  <c r="BY25" i="10"/>
  <c r="F27" i="11" s="1"/>
  <c r="BY24" i="10"/>
  <c r="F26" i="11" s="1"/>
  <c r="BY23" i="10"/>
  <c r="F24" i="11" s="1"/>
  <c r="BY22" i="10"/>
  <c r="F19" i="11" s="1"/>
  <c r="BY21" i="10"/>
  <c r="F7" i="11" s="1"/>
  <c r="BY20" i="10"/>
  <c r="F16" i="11" s="1"/>
  <c r="BY19" i="10"/>
  <c r="F15" i="11" s="1"/>
  <c r="BY18" i="10"/>
  <c r="F21" i="11" s="1"/>
  <c r="BY17" i="10"/>
  <c r="F12" i="11" s="1"/>
  <c r="BY16" i="10"/>
  <c r="F25" i="11" s="1"/>
  <c r="BY15" i="10"/>
  <c r="F13" i="11" s="1"/>
  <c r="BY14" i="10"/>
  <c r="F18" i="11" s="1"/>
  <c r="BY13" i="10"/>
  <c r="F17" i="11" s="1"/>
  <c r="BY12" i="10"/>
  <c r="F10" i="11" s="1"/>
  <c r="BY11" i="10"/>
  <c r="F9" i="11" s="1"/>
  <c r="BY10" i="10"/>
  <c r="F8" i="11" s="1"/>
  <c r="BY9" i="10"/>
  <c r="F6" i="11" s="1"/>
  <c r="BY8" i="10"/>
  <c r="C27" i="11"/>
  <c r="BX31" i="6"/>
  <c r="D20" i="11" s="1"/>
  <c r="BW31" i="6"/>
  <c r="C20" i="11" s="1"/>
  <c r="BX30" i="6"/>
  <c r="D22" i="11" s="1"/>
  <c r="BW30" i="6"/>
  <c r="C22" i="11" s="1"/>
  <c r="BX29" i="6"/>
  <c r="D11" i="11" s="1"/>
  <c r="BW29" i="6"/>
  <c r="C11" i="11" s="1"/>
  <c r="BX28" i="6"/>
  <c r="D23" i="11" s="1"/>
  <c r="BW28" i="6"/>
  <c r="C23" i="11" s="1"/>
  <c r="BX27" i="6"/>
  <c r="D28" i="11" s="1"/>
  <c r="BW27" i="6"/>
  <c r="C28" i="11" s="1"/>
  <c r="BX26" i="6"/>
  <c r="D27" i="11" s="1"/>
  <c r="BW26" i="6"/>
  <c r="BX25" i="6"/>
  <c r="D26" i="11" s="1"/>
  <c r="BW25" i="6"/>
  <c r="C26" i="11" s="1"/>
  <c r="BX24" i="6"/>
  <c r="D24" i="11" s="1"/>
  <c r="BW24" i="6"/>
  <c r="C24" i="11" s="1"/>
  <c r="BX23" i="6"/>
  <c r="D19" i="11" s="1"/>
  <c r="BW23" i="6"/>
  <c r="C19" i="11" s="1"/>
  <c r="BX22" i="6"/>
  <c r="D7" i="11" s="1"/>
  <c r="BW22" i="6"/>
  <c r="C7" i="11" s="1"/>
  <c r="BX21" i="6"/>
  <c r="BW21" i="6"/>
  <c r="BX20" i="6"/>
  <c r="BW20" i="6"/>
  <c r="BX19" i="6"/>
  <c r="D15" i="11" s="1"/>
  <c r="BW19" i="6"/>
  <c r="C15" i="11" s="1"/>
  <c r="BX18" i="6"/>
  <c r="D21" i="11" s="1"/>
  <c r="BW18" i="6"/>
  <c r="C21" i="11" s="1"/>
  <c r="BX17" i="6"/>
  <c r="D12" i="11" s="1"/>
  <c r="BW17" i="6"/>
  <c r="C12" i="11" s="1"/>
  <c r="BX16" i="6"/>
  <c r="D25" i="11" s="1"/>
  <c r="BW16" i="6"/>
  <c r="C25" i="11" s="1"/>
  <c r="BX15" i="6"/>
  <c r="D13" i="11" s="1"/>
  <c r="BW15" i="6"/>
  <c r="C13" i="11" s="1"/>
  <c r="BX14" i="6"/>
  <c r="D18" i="11" s="1"/>
  <c r="BW14" i="6"/>
  <c r="C18" i="11" s="1"/>
  <c r="BX13" i="6"/>
  <c r="D17" i="11" s="1"/>
  <c r="BW13" i="6"/>
  <c r="C17" i="11" s="1"/>
  <c r="BX12" i="6"/>
  <c r="D10" i="11" s="1"/>
  <c r="BW12" i="6"/>
  <c r="C10" i="11" s="1"/>
  <c r="BX11" i="6"/>
  <c r="D9" i="11" s="1"/>
  <c r="BW11" i="6"/>
  <c r="C9" i="11" s="1"/>
  <c r="BX10" i="6"/>
  <c r="D8" i="11" s="1"/>
  <c r="BW10" i="6"/>
  <c r="C8" i="11" s="1"/>
  <c r="BX9" i="6"/>
  <c r="D6" i="11" s="1"/>
  <c r="BW9" i="6"/>
  <c r="C6" i="11" s="1"/>
  <c r="BW8" i="6"/>
  <c r="C4" i="11" s="1"/>
  <c r="BX8" i="6"/>
  <c r="D4" i="11" s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Y32" i="6" s="1"/>
  <c r="C32" i="6"/>
  <c r="G11" i="7" l="1"/>
  <c r="F11" i="12"/>
  <c r="I14" i="11"/>
  <c r="J29" i="11"/>
  <c r="K29" i="11"/>
  <c r="K14" i="11"/>
  <c r="BW32" i="6"/>
  <c r="C16" i="11" s="1"/>
  <c r="J14" i="11"/>
  <c r="F5" i="11" s="1"/>
  <c r="I29" i="11"/>
  <c r="BX32" i="6"/>
  <c r="D16" i="11" s="1"/>
  <c r="F14" i="11" l="1"/>
  <c r="G14" i="11"/>
  <c r="G5" i="11"/>
  <c r="H11" i="7"/>
  <c r="G11" i="12"/>
  <c r="D52" i="8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AF52" i="8" s="1"/>
  <c r="AG52" i="8" s="1"/>
  <c r="AH52" i="8" s="1"/>
  <c r="AI52" i="8" s="1"/>
  <c r="AJ52" i="8" s="1"/>
  <c r="AK52" i="8" s="1"/>
  <c r="AL52" i="8" s="1"/>
  <c r="AM52" i="8" s="1"/>
  <c r="AN52" i="8" s="1"/>
  <c r="AO52" i="8" s="1"/>
  <c r="AP52" i="8" s="1"/>
  <c r="AQ52" i="8" s="1"/>
  <c r="AR52" i="8" s="1"/>
  <c r="AS52" i="8" s="1"/>
  <c r="AT52" i="8" s="1"/>
  <c r="AU52" i="8" s="1"/>
  <c r="AV52" i="8" s="1"/>
  <c r="AW52" i="8" s="1"/>
  <c r="AX52" i="8" s="1"/>
  <c r="AY52" i="8" s="1"/>
  <c r="AZ52" i="8" s="1"/>
  <c r="BA52" i="8" s="1"/>
  <c r="BB52" i="8" s="1"/>
  <c r="BC52" i="8" s="1"/>
  <c r="BD52" i="8" s="1"/>
  <c r="BE52" i="8" s="1"/>
  <c r="BF52" i="8" s="1"/>
  <c r="BG52" i="8" s="1"/>
  <c r="BH52" i="8" s="1"/>
  <c r="BI52" i="8" s="1"/>
  <c r="BJ52" i="8" s="1"/>
  <c r="BK52" i="8" s="1"/>
  <c r="BL52" i="8" s="1"/>
  <c r="BM52" i="8" s="1"/>
  <c r="BN52" i="8" s="1"/>
  <c r="BO52" i="8" s="1"/>
  <c r="BP52" i="8" s="1"/>
  <c r="BQ52" i="8" s="1"/>
  <c r="BR52" i="8" s="1"/>
  <c r="BS52" i="8" s="1"/>
  <c r="BT52" i="8" s="1"/>
  <c r="C67" i="8"/>
  <c r="C66" i="8"/>
  <c r="C56" i="8"/>
  <c r="C55" i="8"/>
  <c r="C57" i="8"/>
  <c r="C58" i="8"/>
  <c r="C75" i="8"/>
  <c r="C74" i="8"/>
  <c r="C73" i="8"/>
  <c r="C72" i="8"/>
  <c r="C71" i="8"/>
  <c r="C70" i="8"/>
  <c r="C69" i="8"/>
  <c r="C64" i="8"/>
  <c r="C63" i="8"/>
  <c r="C62" i="8"/>
  <c r="C61" i="8"/>
  <c r="C60" i="8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AW10" i="8" s="1"/>
  <c r="AX10" i="8" s="1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BK10" i="8" s="1"/>
  <c r="BL10" i="8" s="1"/>
  <c r="BM10" i="8" s="1"/>
  <c r="BN10" i="8" s="1"/>
  <c r="BO10" i="8" s="1"/>
  <c r="BP10" i="8" s="1"/>
  <c r="BQ10" i="8" s="1"/>
  <c r="BR10" i="8" s="1"/>
  <c r="BS10" i="8" s="1"/>
  <c r="BT10" i="8" s="1"/>
  <c r="I11" i="7" l="1"/>
  <c r="H11" i="12"/>
  <c r="C68" i="8"/>
  <c r="C49" i="8"/>
  <c r="C59" i="8"/>
  <c r="C54" i="8"/>
  <c r="C53" i="8"/>
  <c r="C65" i="8"/>
  <c r="D52" i="7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O52" i="7" s="1"/>
  <c r="BP52" i="7" s="1"/>
  <c r="BQ52" i="7" s="1"/>
  <c r="BR52" i="7" s="1"/>
  <c r="BS52" i="7" s="1"/>
  <c r="BT52" i="7" s="1"/>
  <c r="C71" i="7"/>
  <c r="C72" i="7"/>
  <c r="C73" i="7"/>
  <c r="C75" i="7"/>
  <c r="C68" i="7"/>
  <c r="C64" i="7"/>
  <c r="C61" i="7"/>
  <c r="D10" i="7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AX10" i="7" s="1"/>
  <c r="AY10" i="7" s="1"/>
  <c r="AZ10" i="7" s="1"/>
  <c r="BA10" i="7" s="1"/>
  <c r="BB10" i="7" s="1"/>
  <c r="BC10" i="7" s="1"/>
  <c r="BD10" i="7" s="1"/>
  <c r="BE10" i="7" s="1"/>
  <c r="BF10" i="7" s="1"/>
  <c r="BG10" i="7" s="1"/>
  <c r="BH10" i="7" s="1"/>
  <c r="BI10" i="7" s="1"/>
  <c r="BJ10" i="7" s="1"/>
  <c r="BK10" i="7" s="1"/>
  <c r="BL10" i="7" s="1"/>
  <c r="BM10" i="7" s="1"/>
  <c r="BN10" i="7" s="1"/>
  <c r="BO10" i="7" s="1"/>
  <c r="BP10" i="7" s="1"/>
  <c r="BQ10" i="7" s="1"/>
  <c r="BR10" i="7" s="1"/>
  <c r="BS10" i="7" s="1"/>
  <c r="BT10" i="7" s="1"/>
  <c r="A106" i="4"/>
  <c r="D106" i="4" s="1"/>
  <c r="A80" i="4"/>
  <c r="D80" i="4" s="1"/>
  <c r="A54" i="4"/>
  <c r="D54" i="4" s="1"/>
  <c r="A28" i="4"/>
  <c r="D28" i="4" s="1"/>
  <c r="C5" i="4"/>
  <c r="C6" i="4" s="1"/>
  <c r="A4" i="4"/>
  <c r="D4" i="4" s="1"/>
  <c r="D20" i="2"/>
  <c r="D19" i="2"/>
  <c r="D18" i="2"/>
  <c r="D17" i="2"/>
  <c r="D14" i="2"/>
  <c r="D16" i="2"/>
  <c r="D13" i="2"/>
  <c r="D15" i="2"/>
  <c r="D12" i="2"/>
  <c r="D11" i="2"/>
  <c r="D40" i="2"/>
  <c r="D38" i="2"/>
  <c r="D39" i="2"/>
  <c r="D35" i="2"/>
  <c r="D36" i="2"/>
  <c r="D10" i="2"/>
  <c r="D9" i="2"/>
  <c r="D8" i="2"/>
  <c r="D7" i="2"/>
  <c r="D6" i="2"/>
  <c r="D5" i="2"/>
  <c r="D4" i="2"/>
  <c r="D11" i="8"/>
  <c r="D21" i="2"/>
  <c r="D31" i="2"/>
  <c r="D32" i="2"/>
  <c r="D30" i="2"/>
  <c r="D22" i="2"/>
  <c r="D23" i="2"/>
  <c r="D24" i="2"/>
  <c r="D25" i="2"/>
  <c r="D26" i="2"/>
  <c r="D27" i="2"/>
  <c r="D28" i="2"/>
  <c r="D29" i="2"/>
  <c r="D37" i="8" l="1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P37" i="8" s="1"/>
  <c r="AQ37" i="8" s="1"/>
  <c r="AR37" i="8" s="1"/>
  <c r="AS37" i="8" s="1"/>
  <c r="AT37" i="8" s="1"/>
  <c r="AU37" i="8" s="1"/>
  <c r="AV37" i="8" s="1"/>
  <c r="AW37" i="8" s="1"/>
  <c r="AX37" i="8" s="1"/>
  <c r="AY37" i="8" s="1"/>
  <c r="AZ37" i="8" s="1"/>
  <c r="BA37" i="8" s="1"/>
  <c r="BB37" i="8" s="1"/>
  <c r="BC37" i="8" s="1"/>
  <c r="BD37" i="8" s="1"/>
  <c r="BE37" i="8" s="1"/>
  <c r="BF37" i="8" s="1"/>
  <c r="BG37" i="8" s="1"/>
  <c r="BH37" i="8" s="1"/>
  <c r="BI37" i="8" s="1"/>
  <c r="BJ37" i="8" s="1"/>
  <c r="BK37" i="8" s="1"/>
  <c r="BL37" i="8" s="1"/>
  <c r="BM37" i="8" s="1"/>
  <c r="BN37" i="8" s="1"/>
  <c r="BO37" i="8" s="1"/>
  <c r="BP37" i="8" s="1"/>
  <c r="BQ37" i="8" s="1"/>
  <c r="BR37" i="8" s="1"/>
  <c r="BS37" i="8" s="1"/>
  <c r="BT37" i="8" s="1"/>
  <c r="D37" i="14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AH37" i="14" s="1"/>
  <c r="AI37" i="14" s="1"/>
  <c r="AJ37" i="14" s="1"/>
  <c r="AK37" i="14" s="1"/>
  <c r="AL37" i="14" s="1"/>
  <c r="AM37" i="14" s="1"/>
  <c r="AN37" i="14" s="1"/>
  <c r="AO37" i="14" s="1"/>
  <c r="AP37" i="14" s="1"/>
  <c r="AQ37" i="14" s="1"/>
  <c r="AR37" i="14" s="1"/>
  <c r="AS37" i="14" s="1"/>
  <c r="AT37" i="14" s="1"/>
  <c r="AU37" i="14" s="1"/>
  <c r="AV37" i="14" s="1"/>
  <c r="AW37" i="14" s="1"/>
  <c r="AX37" i="14" s="1"/>
  <c r="AY37" i="14" s="1"/>
  <c r="AZ37" i="14" s="1"/>
  <c r="BA37" i="14" s="1"/>
  <c r="BB37" i="14" s="1"/>
  <c r="BC37" i="14" s="1"/>
  <c r="BD37" i="14" s="1"/>
  <c r="BE37" i="14" s="1"/>
  <c r="BF37" i="14" s="1"/>
  <c r="BG37" i="14" s="1"/>
  <c r="BH37" i="14" s="1"/>
  <c r="BI37" i="14" s="1"/>
  <c r="BJ37" i="14" s="1"/>
  <c r="BK37" i="14" s="1"/>
  <c r="BL37" i="14" s="1"/>
  <c r="BM37" i="14" s="1"/>
  <c r="BN37" i="14" s="1"/>
  <c r="BO37" i="14" s="1"/>
  <c r="BP37" i="14" s="1"/>
  <c r="BQ37" i="14" s="1"/>
  <c r="BR37" i="14" s="1"/>
  <c r="BS37" i="14" s="1"/>
  <c r="BT37" i="14" s="1"/>
  <c r="D37" i="7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AC35" i="8" s="1"/>
  <c r="AD35" i="8" s="1"/>
  <c r="AE35" i="8" s="1"/>
  <c r="AF35" i="8" s="1"/>
  <c r="AG35" i="8" s="1"/>
  <c r="AH35" i="8" s="1"/>
  <c r="AI35" i="8" s="1"/>
  <c r="AJ35" i="8" s="1"/>
  <c r="AK35" i="8" s="1"/>
  <c r="AL35" i="8" s="1"/>
  <c r="AM35" i="8" s="1"/>
  <c r="AN35" i="8" s="1"/>
  <c r="AO35" i="8" s="1"/>
  <c r="AP35" i="8" s="1"/>
  <c r="AQ35" i="8" s="1"/>
  <c r="AR35" i="8" s="1"/>
  <c r="AS35" i="8" s="1"/>
  <c r="AT35" i="8" s="1"/>
  <c r="AU35" i="8" s="1"/>
  <c r="AV35" i="8" s="1"/>
  <c r="AW35" i="8" s="1"/>
  <c r="AX35" i="8" s="1"/>
  <c r="AY35" i="8" s="1"/>
  <c r="AZ35" i="8" s="1"/>
  <c r="BA35" i="8" s="1"/>
  <c r="BB35" i="8" s="1"/>
  <c r="BC35" i="8" s="1"/>
  <c r="BD35" i="8" s="1"/>
  <c r="BE35" i="8" s="1"/>
  <c r="BF35" i="8" s="1"/>
  <c r="BG35" i="8" s="1"/>
  <c r="BH35" i="8" s="1"/>
  <c r="BI35" i="8" s="1"/>
  <c r="BJ35" i="8" s="1"/>
  <c r="BK35" i="8" s="1"/>
  <c r="BL35" i="8" s="1"/>
  <c r="BM35" i="8" s="1"/>
  <c r="BN35" i="8" s="1"/>
  <c r="BO35" i="8" s="1"/>
  <c r="BP35" i="8" s="1"/>
  <c r="BQ35" i="8" s="1"/>
  <c r="BR35" i="8" s="1"/>
  <c r="BS35" i="8" s="1"/>
  <c r="BT35" i="8" s="1"/>
  <c r="D35" i="14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AB35" i="14" s="1"/>
  <c r="AC35" i="14" s="1"/>
  <c r="AD35" i="14" s="1"/>
  <c r="AE35" i="14" s="1"/>
  <c r="AF35" i="14" s="1"/>
  <c r="AG35" i="14" s="1"/>
  <c r="AH35" i="14" s="1"/>
  <c r="AI35" i="14" s="1"/>
  <c r="AJ35" i="14" s="1"/>
  <c r="AK35" i="14" s="1"/>
  <c r="AL35" i="14" s="1"/>
  <c r="AM35" i="14" s="1"/>
  <c r="AN35" i="14" s="1"/>
  <c r="AO35" i="14" s="1"/>
  <c r="AP35" i="14" s="1"/>
  <c r="AQ35" i="14" s="1"/>
  <c r="AR35" i="14" s="1"/>
  <c r="AS35" i="14" s="1"/>
  <c r="AT35" i="14" s="1"/>
  <c r="AU35" i="14" s="1"/>
  <c r="AV35" i="14" s="1"/>
  <c r="AW35" i="14" s="1"/>
  <c r="AX35" i="14" s="1"/>
  <c r="AY35" i="14" s="1"/>
  <c r="AZ35" i="14" s="1"/>
  <c r="BA35" i="14" s="1"/>
  <c r="BB35" i="14" s="1"/>
  <c r="BC35" i="14" s="1"/>
  <c r="BD35" i="14" s="1"/>
  <c r="BE35" i="14" s="1"/>
  <c r="BF35" i="14" s="1"/>
  <c r="BG35" i="14" s="1"/>
  <c r="BH35" i="14" s="1"/>
  <c r="BI35" i="14" s="1"/>
  <c r="BJ35" i="14" s="1"/>
  <c r="BK35" i="14" s="1"/>
  <c r="BL35" i="14" s="1"/>
  <c r="BM35" i="14" s="1"/>
  <c r="BN35" i="14" s="1"/>
  <c r="BO35" i="14" s="1"/>
  <c r="BP35" i="14" s="1"/>
  <c r="BQ35" i="14" s="1"/>
  <c r="BR35" i="14" s="1"/>
  <c r="BS35" i="14" s="1"/>
  <c r="BT35" i="14" s="1"/>
  <c r="D35" i="7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Q31" i="8" s="1"/>
  <c r="AR31" i="8" s="1"/>
  <c r="AS31" i="8" s="1"/>
  <c r="AT31" i="8" s="1"/>
  <c r="AU31" i="8" s="1"/>
  <c r="AV31" i="8" s="1"/>
  <c r="AW31" i="8" s="1"/>
  <c r="AX31" i="8" s="1"/>
  <c r="AY31" i="8" s="1"/>
  <c r="AZ31" i="8" s="1"/>
  <c r="BA31" i="8" s="1"/>
  <c r="BB31" i="8" s="1"/>
  <c r="BC31" i="8" s="1"/>
  <c r="BD31" i="8" s="1"/>
  <c r="BE31" i="8" s="1"/>
  <c r="BF31" i="8" s="1"/>
  <c r="BG31" i="8" s="1"/>
  <c r="BH31" i="8" s="1"/>
  <c r="BI31" i="8" s="1"/>
  <c r="BJ31" i="8" s="1"/>
  <c r="BK31" i="8" s="1"/>
  <c r="BL31" i="8" s="1"/>
  <c r="BM31" i="8" s="1"/>
  <c r="BN31" i="8" s="1"/>
  <c r="BO31" i="8" s="1"/>
  <c r="BP31" i="8" s="1"/>
  <c r="BQ31" i="8" s="1"/>
  <c r="BR31" i="8" s="1"/>
  <c r="BS31" i="8" s="1"/>
  <c r="BT31" i="8" s="1"/>
  <c r="D31" i="14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AH31" i="14" s="1"/>
  <c r="AI31" i="14" s="1"/>
  <c r="AJ31" i="14" s="1"/>
  <c r="AK31" i="14" s="1"/>
  <c r="AL31" i="14" s="1"/>
  <c r="AM31" i="14" s="1"/>
  <c r="AN31" i="14" s="1"/>
  <c r="AO31" i="14" s="1"/>
  <c r="AP31" i="14" s="1"/>
  <c r="AQ31" i="14" s="1"/>
  <c r="AR31" i="14" s="1"/>
  <c r="AS31" i="14" s="1"/>
  <c r="AT31" i="14" s="1"/>
  <c r="AU31" i="14" s="1"/>
  <c r="AV31" i="14" s="1"/>
  <c r="AW31" i="14" s="1"/>
  <c r="AX31" i="14" s="1"/>
  <c r="AY31" i="14" s="1"/>
  <c r="AZ31" i="14" s="1"/>
  <c r="BA31" i="14" s="1"/>
  <c r="BB31" i="14" s="1"/>
  <c r="BC31" i="14" s="1"/>
  <c r="BD31" i="14" s="1"/>
  <c r="BE31" i="14" s="1"/>
  <c r="BF31" i="14" s="1"/>
  <c r="BG31" i="14" s="1"/>
  <c r="BH31" i="14" s="1"/>
  <c r="BI31" i="14" s="1"/>
  <c r="BJ31" i="14" s="1"/>
  <c r="BK31" i="14" s="1"/>
  <c r="BL31" i="14" s="1"/>
  <c r="BM31" i="14" s="1"/>
  <c r="BN31" i="14" s="1"/>
  <c r="BO31" i="14" s="1"/>
  <c r="BP31" i="14" s="1"/>
  <c r="BQ31" i="14" s="1"/>
  <c r="BR31" i="14" s="1"/>
  <c r="BS31" i="14" s="1"/>
  <c r="BT31" i="14" s="1"/>
  <c r="D31" i="7"/>
  <c r="D39" i="8"/>
  <c r="D39" i="14"/>
  <c r="D39" i="7"/>
  <c r="D13" i="8"/>
  <c r="D13" i="14"/>
  <c r="D13" i="7"/>
  <c r="D17" i="8"/>
  <c r="D63" i="8" s="1"/>
  <c r="D17" i="14"/>
  <c r="D17" i="7"/>
  <c r="D47" i="8"/>
  <c r="D47" i="14"/>
  <c r="D47" i="7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AW20" i="8" s="1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BK20" i="8" s="1"/>
  <c r="BL20" i="8" s="1"/>
  <c r="BM20" i="8" s="1"/>
  <c r="BN20" i="8" s="1"/>
  <c r="BO20" i="8" s="1"/>
  <c r="BP20" i="8" s="1"/>
  <c r="BQ20" i="8" s="1"/>
  <c r="BR20" i="8" s="1"/>
  <c r="BS20" i="8" s="1"/>
  <c r="BT20" i="8" s="1"/>
  <c r="D20" i="14"/>
  <c r="E20" i="14" s="1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Q20" i="14" s="1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AB20" i="14" s="1"/>
  <c r="AC20" i="14" s="1"/>
  <c r="AD20" i="14" s="1"/>
  <c r="AE20" i="14" s="1"/>
  <c r="AF20" i="14" s="1"/>
  <c r="AG20" i="14" s="1"/>
  <c r="AH20" i="14" s="1"/>
  <c r="AI20" i="14" s="1"/>
  <c r="AJ20" i="14" s="1"/>
  <c r="AK20" i="14" s="1"/>
  <c r="AL20" i="14" s="1"/>
  <c r="AM20" i="14" s="1"/>
  <c r="AN20" i="14" s="1"/>
  <c r="AO20" i="14" s="1"/>
  <c r="AP20" i="14" s="1"/>
  <c r="AQ20" i="14" s="1"/>
  <c r="AR20" i="14" s="1"/>
  <c r="AS20" i="14" s="1"/>
  <c r="AT20" i="14" s="1"/>
  <c r="AU20" i="14" s="1"/>
  <c r="AV20" i="14" s="1"/>
  <c r="AW20" i="14" s="1"/>
  <c r="AX20" i="14" s="1"/>
  <c r="AY20" i="14" s="1"/>
  <c r="AZ20" i="14" s="1"/>
  <c r="BA20" i="14" s="1"/>
  <c r="BB20" i="14" s="1"/>
  <c r="BC20" i="14" s="1"/>
  <c r="BD20" i="14" s="1"/>
  <c r="BE20" i="14" s="1"/>
  <c r="BF20" i="14" s="1"/>
  <c r="BG20" i="14" s="1"/>
  <c r="BH20" i="14" s="1"/>
  <c r="BI20" i="14" s="1"/>
  <c r="BJ20" i="14" s="1"/>
  <c r="BK20" i="14" s="1"/>
  <c r="BL20" i="14" s="1"/>
  <c r="BM20" i="14" s="1"/>
  <c r="BN20" i="14" s="1"/>
  <c r="BO20" i="14" s="1"/>
  <c r="BP20" i="14" s="1"/>
  <c r="BQ20" i="14" s="1"/>
  <c r="BR20" i="14" s="1"/>
  <c r="BS20" i="14" s="1"/>
  <c r="BT20" i="14" s="1"/>
  <c r="D20" i="7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AV22" i="8" s="1"/>
  <c r="AW22" i="8" s="1"/>
  <c r="AX22" i="8" s="1"/>
  <c r="AY22" i="8" s="1"/>
  <c r="AZ22" i="8" s="1"/>
  <c r="BA22" i="8" s="1"/>
  <c r="BB22" i="8" s="1"/>
  <c r="BC22" i="8" s="1"/>
  <c r="BD22" i="8" s="1"/>
  <c r="BE22" i="8" s="1"/>
  <c r="BF22" i="8" s="1"/>
  <c r="BG22" i="8" s="1"/>
  <c r="BH22" i="8" s="1"/>
  <c r="BI22" i="8" s="1"/>
  <c r="BJ22" i="8" s="1"/>
  <c r="BK22" i="8" s="1"/>
  <c r="BL22" i="8" s="1"/>
  <c r="BM22" i="8" s="1"/>
  <c r="BN22" i="8" s="1"/>
  <c r="BO22" i="8" s="1"/>
  <c r="BP22" i="8" s="1"/>
  <c r="BQ22" i="8" s="1"/>
  <c r="BR22" i="8" s="1"/>
  <c r="BS22" i="8" s="1"/>
  <c r="BT22" i="8" s="1"/>
  <c r="D22" i="14"/>
  <c r="E22" i="14" s="1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AN22" i="14" s="1"/>
  <c r="AO22" i="14" s="1"/>
  <c r="AP22" i="14" s="1"/>
  <c r="AQ22" i="14" s="1"/>
  <c r="AR22" i="14" s="1"/>
  <c r="AS22" i="14" s="1"/>
  <c r="AT22" i="14" s="1"/>
  <c r="AU22" i="14" s="1"/>
  <c r="AV22" i="14" s="1"/>
  <c r="AW22" i="14" s="1"/>
  <c r="AX22" i="14" s="1"/>
  <c r="AY22" i="14" s="1"/>
  <c r="AZ22" i="14" s="1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D22" i="7"/>
  <c r="D28" i="8"/>
  <c r="D75" i="8" s="1"/>
  <c r="D28" i="14"/>
  <c r="D28" i="7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AW34" i="8" s="1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BM34" i="8" s="1"/>
  <c r="BN34" i="8" s="1"/>
  <c r="BO34" i="8" s="1"/>
  <c r="BP34" i="8" s="1"/>
  <c r="BQ34" i="8" s="1"/>
  <c r="BR34" i="8" s="1"/>
  <c r="BS34" i="8" s="1"/>
  <c r="BT34" i="8" s="1"/>
  <c r="D34" i="14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AA34" i="14" s="1"/>
  <c r="AB34" i="14" s="1"/>
  <c r="AC34" i="14" s="1"/>
  <c r="AD34" i="14" s="1"/>
  <c r="AE34" i="14" s="1"/>
  <c r="AF34" i="14" s="1"/>
  <c r="AG34" i="14" s="1"/>
  <c r="AH34" i="14" s="1"/>
  <c r="AI34" i="14" s="1"/>
  <c r="AJ34" i="14" s="1"/>
  <c r="AK34" i="14" s="1"/>
  <c r="AL34" i="14" s="1"/>
  <c r="AM34" i="14" s="1"/>
  <c r="AN34" i="14" s="1"/>
  <c r="AO34" i="14" s="1"/>
  <c r="AP34" i="14" s="1"/>
  <c r="AQ34" i="14" s="1"/>
  <c r="AR34" i="14" s="1"/>
  <c r="AS34" i="14" s="1"/>
  <c r="AT34" i="14" s="1"/>
  <c r="AU34" i="14" s="1"/>
  <c r="AV34" i="14" s="1"/>
  <c r="AW34" i="14" s="1"/>
  <c r="AX34" i="14" s="1"/>
  <c r="AY34" i="14" s="1"/>
  <c r="AZ34" i="14" s="1"/>
  <c r="BA34" i="14" s="1"/>
  <c r="BB34" i="14" s="1"/>
  <c r="BC34" i="14" s="1"/>
  <c r="BD34" i="14" s="1"/>
  <c r="BE34" i="14" s="1"/>
  <c r="BF34" i="14" s="1"/>
  <c r="BG34" i="14" s="1"/>
  <c r="BH34" i="14" s="1"/>
  <c r="BI34" i="14" s="1"/>
  <c r="BJ34" i="14" s="1"/>
  <c r="BK34" i="14" s="1"/>
  <c r="BL34" i="14" s="1"/>
  <c r="BM34" i="14" s="1"/>
  <c r="BN34" i="14" s="1"/>
  <c r="BO34" i="14" s="1"/>
  <c r="BP34" i="14" s="1"/>
  <c r="BQ34" i="14" s="1"/>
  <c r="BR34" i="14" s="1"/>
  <c r="BS34" i="14" s="1"/>
  <c r="BT34" i="14" s="1"/>
  <c r="D34" i="7"/>
  <c r="D30" i="8"/>
  <c r="D30" i="14"/>
  <c r="D30" i="7"/>
  <c r="D29" i="8"/>
  <c r="D29" i="14"/>
  <c r="D29" i="7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AW14" i="8" s="1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BL14" i="8" s="1"/>
  <c r="BM14" i="8" s="1"/>
  <c r="BN14" i="8" s="1"/>
  <c r="BO14" i="8" s="1"/>
  <c r="BP14" i="8" s="1"/>
  <c r="BQ14" i="8" s="1"/>
  <c r="BR14" i="8" s="1"/>
  <c r="BS14" i="8" s="1"/>
  <c r="BT14" i="8" s="1"/>
  <c r="D14" i="14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AB14" i="14" s="1"/>
  <c r="AC14" i="14" s="1"/>
  <c r="AD14" i="14" s="1"/>
  <c r="AE14" i="14" s="1"/>
  <c r="AF14" i="14" s="1"/>
  <c r="AG14" i="14" s="1"/>
  <c r="AH14" i="14" s="1"/>
  <c r="AI14" i="14" s="1"/>
  <c r="AJ14" i="14" s="1"/>
  <c r="AK14" i="14" s="1"/>
  <c r="AL14" i="14" s="1"/>
  <c r="AM14" i="14" s="1"/>
  <c r="AN14" i="14" s="1"/>
  <c r="AO14" i="14" s="1"/>
  <c r="AP14" i="14" s="1"/>
  <c r="AQ14" i="14" s="1"/>
  <c r="AR14" i="14" s="1"/>
  <c r="AS14" i="14" s="1"/>
  <c r="AT14" i="14" s="1"/>
  <c r="AU14" i="14" s="1"/>
  <c r="AV14" i="14" s="1"/>
  <c r="AW14" i="14" s="1"/>
  <c r="AX14" i="14" s="1"/>
  <c r="AY14" i="14" s="1"/>
  <c r="AZ14" i="14" s="1"/>
  <c r="BA14" i="14" s="1"/>
  <c r="BB14" i="14" s="1"/>
  <c r="BC14" i="14" s="1"/>
  <c r="BD14" i="14" s="1"/>
  <c r="BE14" i="14" s="1"/>
  <c r="BF14" i="14" s="1"/>
  <c r="BG14" i="14" s="1"/>
  <c r="BH14" i="14" s="1"/>
  <c r="BI14" i="14" s="1"/>
  <c r="BJ14" i="14" s="1"/>
  <c r="BK14" i="14" s="1"/>
  <c r="BL14" i="14" s="1"/>
  <c r="BM14" i="14" s="1"/>
  <c r="BN14" i="14" s="1"/>
  <c r="BO14" i="14" s="1"/>
  <c r="BP14" i="14" s="1"/>
  <c r="BQ14" i="14" s="1"/>
  <c r="BR14" i="14" s="1"/>
  <c r="BS14" i="14" s="1"/>
  <c r="BT14" i="14" s="1"/>
  <c r="D14" i="7"/>
  <c r="D18" i="8"/>
  <c r="D18" i="14"/>
  <c r="D18" i="7"/>
  <c r="D23" i="8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AV23" i="8" s="1"/>
  <c r="AW23" i="8" s="1"/>
  <c r="AX23" i="8" s="1"/>
  <c r="AY23" i="8" s="1"/>
  <c r="AZ23" i="8" s="1"/>
  <c r="BA23" i="8" s="1"/>
  <c r="BB23" i="8" s="1"/>
  <c r="BC23" i="8" s="1"/>
  <c r="BD23" i="8" s="1"/>
  <c r="BE23" i="8" s="1"/>
  <c r="BF23" i="8" s="1"/>
  <c r="BG23" i="8" s="1"/>
  <c r="BH23" i="8" s="1"/>
  <c r="BI23" i="8" s="1"/>
  <c r="BJ23" i="8" s="1"/>
  <c r="BK23" i="8" s="1"/>
  <c r="BL23" i="8" s="1"/>
  <c r="BM23" i="8" s="1"/>
  <c r="BN23" i="8" s="1"/>
  <c r="BO23" i="8" s="1"/>
  <c r="BP23" i="8" s="1"/>
  <c r="BQ23" i="8" s="1"/>
  <c r="BR23" i="8" s="1"/>
  <c r="BS23" i="8" s="1"/>
  <c r="BT23" i="8" s="1"/>
  <c r="D23" i="14"/>
  <c r="E23" i="14" s="1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AN23" i="14" s="1"/>
  <c r="AO23" i="14" s="1"/>
  <c r="AP23" i="14" s="1"/>
  <c r="AQ23" i="14" s="1"/>
  <c r="AR23" i="14" s="1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BN23" i="14" s="1"/>
  <c r="BO23" i="14" s="1"/>
  <c r="BP23" i="14" s="1"/>
  <c r="BQ23" i="14" s="1"/>
  <c r="BR23" i="14" s="1"/>
  <c r="BS23" i="14" s="1"/>
  <c r="BT23" i="14" s="1"/>
  <c r="D23" i="7"/>
  <c r="D38" i="8"/>
  <c r="D38" i="14"/>
  <c r="D38" i="7"/>
  <c r="D15" i="8"/>
  <c r="E15" i="8" s="1"/>
  <c r="E61" i="8" s="1"/>
  <c r="D15" i="14"/>
  <c r="D15" i="7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AH44" i="8" s="1"/>
  <c r="AI44" i="8" s="1"/>
  <c r="AJ44" i="8" s="1"/>
  <c r="AK44" i="8" s="1"/>
  <c r="AL44" i="8" s="1"/>
  <c r="AM44" i="8" s="1"/>
  <c r="AN44" i="8" s="1"/>
  <c r="AO44" i="8" s="1"/>
  <c r="AP44" i="8" s="1"/>
  <c r="AQ44" i="8" s="1"/>
  <c r="AR44" i="8" s="1"/>
  <c r="AS44" i="8" s="1"/>
  <c r="AT44" i="8" s="1"/>
  <c r="AU44" i="8" s="1"/>
  <c r="AV44" i="8" s="1"/>
  <c r="AW44" i="8" s="1"/>
  <c r="AX44" i="8" s="1"/>
  <c r="AY44" i="8" s="1"/>
  <c r="AZ44" i="8" s="1"/>
  <c r="BA44" i="8" s="1"/>
  <c r="BB44" i="8" s="1"/>
  <c r="BC44" i="8" s="1"/>
  <c r="BD44" i="8" s="1"/>
  <c r="BE44" i="8" s="1"/>
  <c r="BF44" i="8" s="1"/>
  <c r="BG44" i="8" s="1"/>
  <c r="BH44" i="8" s="1"/>
  <c r="BI44" i="8" s="1"/>
  <c r="BJ44" i="8" s="1"/>
  <c r="BK44" i="8" s="1"/>
  <c r="BL44" i="8" s="1"/>
  <c r="BM44" i="8" s="1"/>
  <c r="BN44" i="8" s="1"/>
  <c r="BO44" i="8" s="1"/>
  <c r="BP44" i="8" s="1"/>
  <c r="BQ44" i="8" s="1"/>
  <c r="BR44" i="8" s="1"/>
  <c r="BS44" i="8" s="1"/>
  <c r="BT44" i="8" s="1"/>
  <c r="D44" i="14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AH44" i="14" s="1"/>
  <c r="AI44" i="14" s="1"/>
  <c r="AJ44" i="14" s="1"/>
  <c r="AK44" i="14" s="1"/>
  <c r="AL44" i="14" s="1"/>
  <c r="AM44" i="14" s="1"/>
  <c r="AN44" i="14" s="1"/>
  <c r="AO44" i="14" s="1"/>
  <c r="AP44" i="14" s="1"/>
  <c r="AQ44" i="14" s="1"/>
  <c r="AR44" i="14" s="1"/>
  <c r="AS44" i="14" s="1"/>
  <c r="AT44" i="14" s="1"/>
  <c r="AU44" i="14" s="1"/>
  <c r="AV44" i="14" s="1"/>
  <c r="AW44" i="14" s="1"/>
  <c r="AX44" i="14" s="1"/>
  <c r="AY44" i="14" s="1"/>
  <c r="AZ44" i="14" s="1"/>
  <c r="BA44" i="14" s="1"/>
  <c r="BB44" i="14" s="1"/>
  <c r="BC44" i="14" s="1"/>
  <c r="BD44" i="14" s="1"/>
  <c r="BE44" i="14" s="1"/>
  <c r="BF44" i="14" s="1"/>
  <c r="BG44" i="14" s="1"/>
  <c r="BH44" i="14" s="1"/>
  <c r="BI44" i="14" s="1"/>
  <c r="BJ44" i="14" s="1"/>
  <c r="BK44" i="14" s="1"/>
  <c r="BL44" i="14" s="1"/>
  <c r="BM44" i="14" s="1"/>
  <c r="BN44" i="14" s="1"/>
  <c r="BO44" i="14" s="1"/>
  <c r="BP44" i="14" s="1"/>
  <c r="BQ44" i="14" s="1"/>
  <c r="BR44" i="14" s="1"/>
  <c r="BS44" i="14" s="1"/>
  <c r="BT44" i="14" s="1"/>
  <c r="D44" i="7"/>
  <c r="D48" i="8"/>
  <c r="D48" i="14"/>
  <c r="D48" i="7"/>
  <c r="D21" i="8"/>
  <c r="D21" i="14"/>
  <c r="D21" i="7"/>
  <c r="D26" i="8"/>
  <c r="D73" i="8" s="1"/>
  <c r="D26" i="14"/>
  <c r="D26" i="7"/>
  <c r="D46" i="8"/>
  <c r="E46" i="8" s="1"/>
  <c r="E66" i="8" s="1"/>
  <c r="D46" i="14"/>
  <c r="D46" i="7"/>
  <c r="D25" i="8"/>
  <c r="D25" i="14"/>
  <c r="D25" i="7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P33" i="8" s="1"/>
  <c r="AQ33" i="8" s="1"/>
  <c r="AR33" i="8" s="1"/>
  <c r="AS33" i="8" s="1"/>
  <c r="AT33" i="8" s="1"/>
  <c r="AU33" i="8" s="1"/>
  <c r="AV33" i="8" s="1"/>
  <c r="AW33" i="8" s="1"/>
  <c r="AX33" i="8" s="1"/>
  <c r="AY33" i="8" s="1"/>
  <c r="AZ33" i="8" s="1"/>
  <c r="BA33" i="8" s="1"/>
  <c r="BB33" i="8" s="1"/>
  <c r="BC33" i="8" s="1"/>
  <c r="BD33" i="8" s="1"/>
  <c r="BE33" i="8" s="1"/>
  <c r="BF33" i="8" s="1"/>
  <c r="BG33" i="8" s="1"/>
  <c r="BH33" i="8" s="1"/>
  <c r="BI33" i="8" s="1"/>
  <c r="BJ33" i="8" s="1"/>
  <c r="BK33" i="8" s="1"/>
  <c r="BL33" i="8" s="1"/>
  <c r="BM33" i="8" s="1"/>
  <c r="BN33" i="8" s="1"/>
  <c r="BO33" i="8" s="1"/>
  <c r="BP33" i="8" s="1"/>
  <c r="BQ33" i="8" s="1"/>
  <c r="BR33" i="8" s="1"/>
  <c r="BS33" i="8" s="1"/>
  <c r="BT33" i="8" s="1"/>
  <c r="D33" i="14"/>
  <c r="E33" i="14" s="1"/>
  <c r="F33" i="14" s="1"/>
  <c r="G33" i="14" s="1"/>
  <c r="H33" i="14" s="1"/>
  <c r="I33" i="14" s="1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AB33" i="14" s="1"/>
  <c r="AC33" i="14" s="1"/>
  <c r="AD33" i="14" s="1"/>
  <c r="AE33" i="14" s="1"/>
  <c r="AF33" i="14" s="1"/>
  <c r="AG33" i="14" s="1"/>
  <c r="AH33" i="14" s="1"/>
  <c r="AI33" i="14" s="1"/>
  <c r="AJ33" i="14" s="1"/>
  <c r="AK33" i="14" s="1"/>
  <c r="AL33" i="14" s="1"/>
  <c r="AM33" i="14" s="1"/>
  <c r="AN33" i="14" s="1"/>
  <c r="AO33" i="14" s="1"/>
  <c r="AP33" i="14" s="1"/>
  <c r="AQ33" i="14" s="1"/>
  <c r="AR33" i="14" s="1"/>
  <c r="AS33" i="14" s="1"/>
  <c r="AT33" i="14" s="1"/>
  <c r="AU33" i="14" s="1"/>
  <c r="AV33" i="14" s="1"/>
  <c r="AW33" i="14" s="1"/>
  <c r="AX33" i="14" s="1"/>
  <c r="AY33" i="14" s="1"/>
  <c r="AZ33" i="14" s="1"/>
  <c r="BA33" i="14" s="1"/>
  <c r="BB33" i="14" s="1"/>
  <c r="BC33" i="14" s="1"/>
  <c r="BD33" i="14" s="1"/>
  <c r="BE33" i="14" s="1"/>
  <c r="BF33" i="14" s="1"/>
  <c r="BG33" i="14" s="1"/>
  <c r="BH33" i="14" s="1"/>
  <c r="BI33" i="14" s="1"/>
  <c r="BJ33" i="14" s="1"/>
  <c r="BK33" i="14" s="1"/>
  <c r="BL33" i="14" s="1"/>
  <c r="BM33" i="14" s="1"/>
  <c r="BN33" i="14" s="1"/>
  <c r="BO33" i="14" s="1"/>
  <c r="BP33" i="14" s="1"/>
  <c r="BQ33" i="14" s="1"/>
  <c r="BR33" i="14" s="1"/>
  <c r="BS33" i="14" s="1"/>
  <c r="BT33" i="14" s="1"/>
  <c r="D33" i="7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AC36" i="8" s="1"/>
  <c r="AD36" i="8" s="1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AP36" i="8" s="1"/>
  <c r="AQ36" i="8" s="1"/>
  <c r="AR36" i="8" s="1"/>
  <c r="AS36" i="8" s="1"/>
  <c r="AT36" i="8" s="1"/>
  <c r="AU36" i="8" s="1"/>
  <c r="AV36" i="8" s="1"/>
  <c r="AW36" i="8" s="1"/>
  <c r="AX36" i="8" s="1"/>
  <c r="AY36" i="8" s="1"/>
  <c r="AZ36" i="8" s="1"/>
  <c r="BA36" i="8" s="1"/>
  <c r="BB36" i="8" s="1"/>
  <c r="BC36" i="8" s="1"/>
  <c r="BD36" i="8" s="1"/>
  <c r="BE36" i="8" s="1"/>
  <c r="BF36" i="8" s="1"/>
  <c r="BG36" i="8" s="1"/>
  <c r="BH36" i="8" s="1"/>
  <c r="BI36" i="8" s="1"/>
  <c r="BJ36" i="8" s="1"/>
  <c r="BK36" i="8" s="1"/>
  <c r="BL36" i="8" s="1"/>
  <c r="BM36" i="8" s="1"/>
  <c r="BN36" i="8" s="1"/>
  <c r="BO36" i="8" s="1"/>
  <c r="BP36" i="8" s="1"/>
  <c r="BQ36" i="8" s="1"/>
  <c r="BR36" i="8" s="1"/>
  <c r="BS36" i="8" s="1"/>
  <c r="BT36" i="8" s="1"/>
  <c r="D36" i="14"/>
  <c r="E36" i="14" s="1"/>
  <c r="F36" i="14" s="1"/>
  <c r="G36" i="14" s="1"/>
  <c r="H36" i="14" s="1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W36" i="14" s="1"/>
  <c r="X36" i="14" s="1"/>
  <c r="Y36" i="14" s="1"/>
  <c r="Z36" i="14" s="1"/>
  <c r="AA36" i="14" s="1"/>
  <c r="AB36" i="14" s="1"/>
  <c r="AC36" i="14" s="1"/>
  <c r="AD36" i="14" s="1"/>
  <c r="AE36" i="14" s="1"/>
  <c r="AF36" i="14" s="1"/>
  <c r="AG36" i="14" s="1"/>
  <c r="AH36" i="14" s="1"/>
  <c r="AI36" i="14" s="1"/>
  <c r="AJ36" i="14" s="1"/>
  <c r="AK36" i="14" s="1"/>
  <c r="AL36" i="14" s="1"/>
  <c r="AM36" i="14" s="1"/>
  <c r="AN36" i="14" s="1"/>
  <c r="AO36" i="14" s="1"/>
  <c r="AP36" i="14" s="1"/>
  <c r="AQ36" i="14" s="1"/>
  <c r="AR36" i="14" s="1"/>
  <c r="AS36" i="14" s="1"/>
  <c r="AT36" i="14" s="1"/>
  <c r="AU36" i="14" s="1"/>
  <c r="AV36" i="14" s="1"/>
  <c r="AW36" i="14" s="1"/>
  <c r="AX36" i="14" s="1"/>
  <c r="AY36" i="14" s="1"/>
  <c r="AZ36" i="14" s="1"/>
  <c r="BA36" i="14" s="1"/>
  <c r="BB36" i="14" s="1"/>
  <c r="BC36" i="14" s="1"/>
  <c r="BD36" i="14" s="1"/>
  <c r="BE36" i="14" s="1"/>
  <c r="BF36" i="14" s="1"/>
  <c r="BG36" i="14" s="1"/>
  <c r="BH36" i="14" s="1"/>
  <c r="BI36" i="14" s="1"/>
  <c r="BJ36" i="14" s="1"/>
  <c r="BK36" i="14" s="1"/>
  <c r="BL36" i="14" s="1"/>
  <c r="BM36" i="14" s="1"/>
  <c r="BN36" i="14" s="1"/>
  <c r="BO36" i="14" s="1"/>
  <c r="BP36" i="14" s="1"/>
  <c r="BQ36" i="14" s="1"/>
  <c r="BR36" i="14" s="1"/>
  <c r="BS36" i="14" s="1"/>
  <c r="BT36" i="14" s="1"/>
  <c r="D36" i="7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AW32" i="8" s="1"/>
  <c r="AX32" i="8" s="1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BL32" i="8" s="1"/>
  <c r="BM32" i="8" s="1"/>
  <c r="BN32" i="8" s="1"/>
  <c r="BO32" i="8" s="1"/>
  <c r="BP32" i="8" s="1"/>
  <c r="BQ32" i="8" s="1"/>
  <c r="BR32" i="8" s="1"/>
  <c r="BS32" i="8" s="1"/>
  <c r="BT32" i="8" s="1"/>
  <c r="D32" i="14"/>
  <c r="E32" i="14" s="1"/>
  <c r="F32" i="14" s="1"/>
  <c r="G32" i="14" s="1"/>
  <c r="H32" i="14" s="1"/>
  <c r="I32" i="14" s="1"/>
  <c r="J32" i="14" s="1"/>
  <c r="K32" i="14" s="1"/>
  <c r="L32" i="14" s="1"/>
  <c r="M32" i="14" s="1"/>
  <c r="N32" i="14" s="1"/>
  <c r="O32" i="14" s="1"/>
  <c r="P32" i="14" s="1"/>
  <c r="Q32" i="14" s="1"/>
  <c r="R32" i="14" s="1"/>
  <c r="S32" i="14" s="1"/>
  <c r="T32" i="14" s="1"/>
  <c r="U32" i="14" s="1"/>
  <c r="V32" i="14" s="1"/>
  <c r="W32" i="14" s="1"/>
  <c r="X32" i="14" s="1"/>
  <c r="Y32" i="14" s="1"/>
  <c r="Z32" i="14" s="1"/>
  <c r="AA32" i="14" s="1"/>
  <c r="AB32" i="14" s="1"/>
  <c r="AC32" i="14" s="1"/>
  <c r="AD32" i="14" s="1"/>
  <c r="AE32" i="14" s="1"/>
  <c r="AF32" i="14" s="1"/>
  <c r="AG32" i="14" s="1"/>
  <c r="AH32" i="14" s="1"/>
  <c r="AI32" i="14" s="1"/>
  <c r="AJ32" i="14" s="1"/>
  <c r="AK32" i="14" s="1"/>
  <c r="AL32" i="14" s="1"/>
  <c r="AM32" i="14" s="1"/>
  <c r="AN32" i="14" s="1"/>
  <c r="AO32" i="14" s="1"/>
  <c r="AP32" i="14" s="1"/>
  <c r="AQ32" i="14" s="1"/>
  <c r="AR32" i="14" s="1"/>
  <c r="AS32" i="14" s="1"/>
  <c r="AT32" i="14" s="1"/>
  <c r="AU32" i="14" s="1"/>
  <c r="AV32" i="14" s="1"/>
  <c r="AW32" i="14" s="1"/>
  <c r="AX32" i="14" s="1"/>
  <c r="AY32" i="14" s="1"/>
  <c r="AZ32" i="14" s="1"/>
  <c r="BA32" i="14" s="1"/>
  <c r="BB32" i="14" s="1"/>
  <c r="BC32" i="14" s="1"/>
  <c r="BD32" i="14" s="1"/>
  <c r="BE32" i="14" s="1"/>
  <c r="BF32" i="14" s="1"/>
  <c r="BG32" i="14" s="1"/>
  <c r="BH32" i="14" s="1"/>
  <c r="BI32" i="14" s="1"/>
  <c r="BJ32" i="14" s="1"/>
  <c r="BK32" i="14" s="1"/>
  <c r="BL32" i="14" s="1"/>
  <c r="BM32" i="14" s="1"/>
  <c r="BN32" i="14" s="1"/>
  <c r="BO32" i="14" s="1"/>
  <c r="BP32" i="14" s="1"/>
  <c r="BQ32" i="14" s="1"/>
  <c r="BR32" i="14" s="1"/>
  <c r="BS32" i="14" s="1"/>
  <c r="BT32" i="14" s="1"/>
  <c r="D32" i="7"/>
  <c r="D40" i="14"/>
  <c r="D40" i="7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AV12" i="8" s="1"/>
  <c r="AW12" i="8" s="1"/>
  <c r="AX12" i="8" s="1"/>
  <c r="AY12" i="8" s="1"/>
  <c r="AZ12" i="8" s="1"/>
  <c r="BA12" i="8" s="1"/>
  <c r="BB12" i="8" s="1"/>
  <c r="BC12" i="8" s="1"/>
  <c r="BD12" i="8" s="1"/>
  <c r="BE12" i="8" s="1"/>
  <c r="BF12" i="8" s="1"/>
  <c r="BG12" i="8" s="1"/>
  <c r="BH12" i="8" s="1"/>
  <c r="BI12" i="8" s="1"/>
  <c r="BJ12" i="8" s="1"/>
  <c r="BK12" i="8" s="1"/>
  <c r="BL12" i="8" s="1"/>
  <c r="BM12" i="8" s="1"/>
  <c r="BN12" i="8" s="1"/>
  <c r="BO12" i="8" s="1"/>
  <c r="BP12" i="8" s="1"/>
  <c r="BQ12" i="8" s="1"/>
  <c r="BR12" i="8" s="1"/>
  <c r="BS12" i="8" s="1"/>
  <c r="BT12" i="8" s="1"/>
  <c r="D12" i="14"/>
  <c r="D12" i="7"/>
  <c r="D16" i="8"/>
  <c r="E16" i="8" s="1"/>
  <c r="E62" i="8" s="1"/>
  <c r="D16" i="14"/>
  <c r="D16" i="7"/>
  <c r="D43" i="14"/>
  <c r="D43" i="7"/>
  <c r="D19" i="8"/>
  <c r="E19" i="8" s="1"/>
  <c r="F19" i="8" s="1"/>
  <c r="D19" i="14"/>
  <c r="D19" i="7"/>
  <c r="D24" i="8"/>
  <c r="D71" i="8" s="1"/>
  <c r="D24" i="14"/>
  <c r="D24" i="7"/>
  <c r="D27" i="8"/>
  <c r="D27" i="14"/>
  <c r="D27" i="7"/>
  <c r="J11" i="7"/>
  <c r="I11" i="12"/>
  <c r="C7" i="4"/>
  <c r="A6" i="4"/>
  <c r="D6" i="4" s="1"/>
  <c r="A5" i="4"/>
  <c r="D5" i="4" s="1"/>
  <c r="C66" i="7"/>
  <c r="C49" i="7"/>
  <c r="D12" i="15" s="1"/>
  <c r="C59" i="7"/>
  <c r="C63" i="7"/>
  <c r="C67" i="7"/>
  <c r="C60" i="7"/>
  <c r="C62" i="7"/>
  <c r="C70" i="7"/>
  <c r="C74" i="7"/>
  <c r="C65" i="7"/>
  <c r="C69" i="7"/>
  <c r="E11" i="8"/>
  <c r="D70" i="8"/>
  <c r="E21" i="8"/>
  <c r="E70" i="8" s="1"/>
  <c r="D62" i="7"/>
  <c r="D67" i="7"/>
  <c r="D74" i="7"/>
  <c r="D33" i="2"/>
  <c r="D40" i="8"/>
  <c r="D37" i="2"/>
  <c r="D43" i="8"/>
  <c r="D74" i="8"/>
  <c r="E27" i="8"/>
  <c r="E74" i="8" s="1"/>
  <c r="D57" i="8"/>
  <c r="E39" i="8"/>
  <c r="E57" i="8" s="1"/>
  <c r="E13" i="8"/>
  <c r="F13" i="8" s="1"/>
  <c r="D67" i="8"/>
  <c r="E47" i="8"/>
  <c r="F47" i="8" s="1"/>
  <c r="D58" i="8"/>
  <c r="E29" i="8"/>
  <c r="F29" i="8" s="1"/>
  <c r="D64" i="8"/>
  <c r="E18" i="8"/>
  <c r="F18" i="8" s="1"/>
  <c r="D72" i="8"/>
  <c r="E25" i="8"/>
  <c r="E72" i="8" s="1"/>
  <c r="C77" i="8"/>
  <c r="E30" i="8"/>
  <c r="D54" i="8"/>
  <c r="E38" i="8"/>
  <c r="D68" i="8"/>
  <c r="E48" i="8"/>
  <c r="F25" i="8"/>
  <c r="C56" i="7"/>
  <c r="C55" i="7"/>
  <c r="C53" i="7"/>
  <c r="D16" i="15" s="1"/>
  <c r="C57" i="7"/>
  <c r="C54" i="7"/>
  <c r="C58" i="7"/>
  <c r="A7" i="4"/>
  <c r="D7" i="4" s="1"/>
  <c r="C8" i="4"/>
  <c r="E59" i="8" l="1"/>
  <c r="E60" i="8"/>
  <c r="D61" i="8"/>
  <c r="D53" i="8"/>
  <c r="D62" i="8"/>
  <c r="D69" i="8"/>
  <c r="D59" i="8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AI45" i="8" s="1"/>
  <c r="AJ45" i="8" s="1"/>
  <c r="AK45" i="8" s="1"/>
  <c r="AL45" i="8" s="1"/>
  <c r="AM45" i="8" s="1"/>
  <c r="AN45" i="8" s="1"/>
  <c r="AO45" i="8" s="1"/>
  <c r="AP45" i="8" s="1"/>
  <c r="AQ45" i="8" s="1"/>
  <c r="AR45" i="8" s="1"/>
  <c r="AS45" i="8" s="1"/>
  <c r="AT45" i="8" s="1"/>
  <c r="AU45" i="8" s="1"/>
  <c r="AV45" i="8" s="1"/>
  <c r="AW45" i="8" s="1"/>
  <c r="AX45" i="8" s="1"/>
  <c r="AY45" i="8" s="1"/>
  <c r="AZ45" i="8" s="1"/>
  <c r="BA45" i="8" s="1"/>
  <c r="BB45" i="8" s="1"/>
  <c r="BC45" i="8" s="1"/>
  <c r="BD45" i="8" s="1"/>
  <c r="BE45" i="8" s="1"/>
  <c r="BF45" i="8" s="1"/>
  <c r="BG45" i="8" s="1"/>
  <c r="BH45" i="8" s="1"/>
  <c r="BI45" i="8" s="1"/>
  <c r="BJ45" i="8" s="1"/>
  <c r="BK45" i="8" s="1"/>
  <c r="BL45" i="8" s="1"/>
  <c r="BM45" i="8" s="1"/>
  <c r="BN45" i="8" s="1"/>
  <c r="BO45" i="8" s="1"/>
  <c r="BP45" i="8" s="1"/>
  <c r="BQ45" i="8" s="1"/>
  <c r="BR45" i="8" s="1"/>
  <c r="BS45" i="8" s="1"/>
  <c r="BT45" i="8" s="1"/>
  <c r="D45" i="14"/>
  <c r="E45" i="14" s="1"/>
  <c r="F45" i="14" s="1"/>
  <c r="G45" i="14" s="1"/>
  <c r="H45" i="14" s="1"/>
  <c r="I45" i="14" s="1"/>
  <c r="J45" i="14" s="1"/>
  <c r="K45" i="14" s="1"/>
  <c r="L45" i="14" s="1"/>
  <c r="M45" i="14" s="1"/>
  <c r="N45" i="14" s="1"/>
  <c r="O45" i="14" s="1"/>
  <c r="P45" i="14" s="1"/>
  <c r="Q45" i="14" s="1"/>
  <c r="R45" i="14" s="1"/>
  <c r="S45" i="14" s="1"/>
  <c r="T45" i="14" s="1"/>
  <c r="U45" i="14" s="1"/>
  <c r="V45" i="14" s="1"/>
  <c r="W45" i="14" s="1"/>
  <c r="X45" i="14" s="1"/>
  <c r="Y45" i="14" s="1"/>
  <c r="Z45" i="14" s="1"/>
  <c r="AA45" i="14" s="1"/>
  <c r="AB45" i="14" s="1"/>
  <c r="AC45" i="14" s="1"/>
  <c r="AD45" i="14" s="1"/>
  <c r="AE45" i="14" s="1"/>
  <c r="AF45" i="14" s="1"/>
  <c r="AG45" i="14" s="1"/>
  <c r="AH45" i="14" s="1"/>
  <c r="AI45" i="14" s="1"/>
  <c r="AJ45" i="14" s="1"/>
  <c r="AK45" i="14" s="1"/>
  <c r="AL45" i="14" s="1"/>
  <c r="AM45" i="14" s="1"/>
  <c r="AN45" i="14" s="1"/>
  <c r="AO45" i="14" s="1"/>
  <c r="AP45" i="14" s="1"/>
  <c r="AQ45" i="14" s="1"/>
  <c r="AR45" i="14" s="1"/>
  <c r="AS45" i="14" s="1"/>
  <c r="AT45" i="14" s="1"/>
  <c r="AU45" i="14" s="1"/>
  <c r="AV45" i="14" s="1"/>
  <c r="AW45" i="14" s="1"/>
  <c r="AX45" i="14" s="1"/>
  <c r="AY45" i="14" s="1"/>
  <c r="AZ45" i="14" s="1"/>
  <c r="BA45" i="14" s="1"/>
  <c r="BB45" i="14" s="1"/>
  <c r="BC45" i="14" s="1"/>
  <c r="BD45" i="14" s="1"/>
  <c r="BE45" i="14" s="1"/>
  <c r="BF45" i="14" s="1"/>
  <c r="BG45" i="14" s="1"/>
  <c r="BH45" i="14" s="1"/>
  <c r="BI45" i="14" s="1"/>
  <c r="BJ45" i="14" s="1"/>
  <c r="BK45" i="14" s="1"/>
  <c r="BL45" i="14" s="1"/>
  <c r="BM45" i="14" s="1"/>
  <c r="BN45" i="14" s="1"/>
  <c r="BO45" i="14" s="1"/>
  <c r="BP45" i="14" s="1"/>
  <c r="BQ45" i="14" s="1"/>
  <c r="BR45" i="14" s="1"/>
  <c r="BS45" i="14" s="1"/>
  <c r="BT45" i="14" s="1"/>
  <c r="D45" i="7"/>
  <c r="E27" i="14"/>
  <c r="D74" i="14"/>
  <c r="E43" i="7"/>
  <c r="D43" i="12"/>
  <c r="D40" i="12"/>
  <c r="E40" i="7"/>
  <c r="D30" i="12"/>
  <c r="E30" i="7"/>
  <c r="D20" i="12"/>
  <c r="E20" i="7"/>
  <c r="E69" i="7" s="1"/>
  <c r="E47" i="14"/>
  <c r="D67" i="14"/>
  <c r="D39" i="12"/>
  <c r="D57" i="12" s="1"/>
  <c r="E39" i="7"/>
  <c r="E24" i="8"/>
  <c r="E26" i="8"/>
  <c r="D66" i="8"/>
  <c r="E28" i="8"/>
  <c r="E17" i="8"/>
  <c r="E19" i="7"/>
  <c r="D19" i="12"/>
  <c r="E43" i="14"/>
  <c r="D65" i="14"/>
  <c r="D12" i="12"/>
  <c r="D59" i="12" s="1"/>
  <c r="E12" i="7"/>
  <c r="E40" i="14"/>
  <c r="D55" i="14"/>
  <c r="D36" i="12"/>
  <c r="E36" i="7"/>
  <c r="D21" i="12"/>
  <c r="E21" i="7"/>
  <c r="E48" i="14"/>
  <c r="D68" i="14"/>
  <c r="D38" i="12"/>
  <c r="D54" i="12" s="1"/>
  <c r="E38" i="7"/>
  <c r="D29" i="12"/>
  <c r="D58" i="12" s="1"/>
  <c r="E29" i="7"/>
  <c r="E30" i="14"/>
  <c r="D53" i="14"/>
  <c r="E17" i="15" s="1"/>
  <c r="D22" i="12"/>
  <c r="E22" i="7"/>
  <c r="D13" i="12"/>
  <c r="E13" i="7"/>
  <c r="E39" i="14"/>
  <c r="D57" i="14"/>
  <c r="D37" i="12"/>
  <c r="E37" i="7"/>
  <c r="D23" i="12"/>
  <c r="E23" i="7"/>
  <c r="E18" i="14"/>
  <c r="D64" i="14"/>
  <c r="D41" i="14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P41" i="14" s="1"/>
  <c r="Q41" i="14" s="1"/>
  <c r="R41" i="14" s="1"/>
  <c r="S41" i="14" s="1"/>
  <c r="T41" i="14" s="1"/>
  <c r="U41" i="14" s="1"/>
  <c r="V41" i="14" s="1"/>
  <c r="W41" i="14" s="1"/>
  <c r="X41" i="14" s="1"/>
  <c r="Y41" i="14" s="1"/>
  <c r="Z41" i="14" s="1"/>
  <c r="AA41" i="14" s="1"/>
  <c r="AB41" i="14" s="1"/>
  <c r="AC41" i="14" s="1"/>
  <c r="AD41" i="14" s="1"/>
  <c r="AE41" i="14" s="1"/>
  <c r="AF41" i="14" s="1"/>
  <c r="AG41" i="14" s="1"/>
  <c r="AH41" i="14" s="1"/>
  <c r="AI41" i="14" s="1"/>
  <c r="AJ41" i="14" s="1"/>
  <c r="AK41" i="14" s="1"/>
  <c r="AL41" i="14" s="1"/>
  <c r="AM41" i="14" s="1"/>
  <c r="AN41" i="14" s="1"/>
  <c r="AO41" i="14" s="1"/>
  <c r="AP41" i="14" s="1"/>
  <c r="AQ41" i="14" s="1"/>
  <c r="AR41" i="14" s="1"/>
  <c r="AS41" i="14" s="1"/>
  <c r="AT41" i="14" s="1"/>
  <c r="AU41" i="14" s="1"/>
  <c r="AV41" i="14" s="1"/>
  <c r="AW41" i="14" s="1"/>
  <c r="AX41" i="14" s="1"/>
  <c r="AY41" i="14" s="1"/>
  <c r="AZ41" i="14" s="1"/>
  <c r="BA41" i="14" s="1"/>
  <c r="BB41" i="14" s="1"/>
  <c r="BC41" i="14" s="1"/>
  <c r="BD41" i="14" s="1"/>
  <c r="BE41" i="14" s="1"/>
  <c r="BF41" i="14" s="1"/>
  <c r="BG41" i="14" s="1"/>
  <c r="BH41" i="14" s="1"/>
  <c r="BI41" i="14" s="1"/>
  <c r="BJ41" i="14" s="1"/>
  <c r="BK41" i="14" s="1"/>
  <c r="BL41" i="14" s="1"/>
  <c r="BM41" i="14" s="1"/>
  <c r="BN41" i="14" s="1"/>
  <c r="BO41" i="14" s="1"/>
  <c r="BP41" i="14" s="1"/>
  <c r="BQ41" i="14" s="1"/>
  <c r="BR41" i="14" s="1"/>
  <c r="BS41" i="14" s="1"/>
  <c r="BT41" i="14" s="1"/>
  <c r="D41" i="7"/>
  <c r="D24" i="12"/>
  <c r="D71" i="12" s="1"/>
  <c r="E24" i="7"/>
  <c r="E19" i="14"/>
  <c r="D69" i="14"/>
  <c r="E16" i="7"/>
  <c r="D16" i="12"/>
  <c r="D62" i="12" s="1"/>
  <c r="E12" i="14"/>
  <c r="D59" i="14"/>
  <c r="E32" i="7"/>
  <c r="E53" i="7" s="1"/>
  <c r="F16" i="15" s="1"/>
  <c r="D32" i="12"/>
  <c r="E46" i="7"/>
  <c r="E66" i="7" s="1"/>
  <c r="D46" i="12"/>
  <c r="D66" i="12" s="1"/>
  <c r="D26" i="12"/>
  <c r="D73" i="12" s="1"/>
  <c r="E26" i="7"/>
  <c r="E21" i="14"/>
  <c r="D70" i="14"/>
  <c r="E15" i="7"/>
  <c r="D15" i="12"/>
  <c r="D61" i="12" s="1"/>
  <c r="E38" i="14"/>
  <c r="D54" i="14"/>
  <c r="D14" i="12"/>
  <c r="E14" i="7"/>
  <c r="E29" i="14"/>
  <c r="D58" i="14"/>
  <c r="D28" i="12"/>
  <c r="D75" i="12" s="1"/>
  <c r="E28" i="7"/>
  <c r="E17" i="7"/>
  <c r="D17" i="12"/>
  <c r="D63" i="12" s="1"/>
  <c r="E13" i="14"/>
  <c r="D60" i="14"/>
  <c r="D35" i="12"/>
  <c r="E35" i="7"/>
  <c r="D33" i="12"/>
  <c r="E33" i="7"/>
  <c r="E25" i="14"/>
  <c r="D72" i="14"/>
  <c r="E48" i="7"/>
  <c r="D48" i="12"/>
  <c r="D68" i="12" s="1"/>
  <c r="D60" i="8"/>
  <c r="D27" i="12"/>
  <c r="D74" i="12" s="1"/>
  <c r="E27" i="7"/>
  <c r="E74" i="7" s="1"/>
  <c r="E24" i="14"/>
  <c r="D71" i="14"/>
  <c r="E16" i="14"/>
  <c r="D62" i="14"/>
  <c r="E25" i="7"/>
  <c r="D25" i="12"/>
  <c r="D72" i="12" s="1"/>
  <c r="E46" i="14"/>
  <c r="D66" i="14"/>
  <c r="E26" i="14"/>
  <c r="D73" i="14"/>
  <c r="D44" i="12"/>
  <c r="E44" i="7"/>
  <c r="E15" i="14"/>
  <c r="D61" i="14"/>
  <c r="D18" i="12"/>
  <c r="D64" i="12" s="1"/>
  <c r="E18" i="7"/>
  <c r="D34" i="12"/>
  <c r="E34" i="7"/>
  <c r="E28" i="14"/>
  <c r="D75" i="14"/>
  <c r="D47" i="12"/>
  <c r="D67" i="12" s="1"/>
  <c r="E47" i="7"/>
  <c r="E67" i="7" s="1"/>
  <c r="E17" i="14"/>
  <c r="D63" i="14"/>
  <c r="D31" i="12"/>
  <c r="E31" i="7"/>
  <c r="F27" i="8"/>
  <c r="F74" i="8" s="1"/>
  <c r="K11" i="7"/>
  <c r="J11" i="12"/>
  <c r="D63" i="7"/>
  <c r="F21" i="8"/>
  <c r="F70" i="8" s="1"/>
  <c r="E64" i="8"/>
  <c r="E67" i="8"/>
  <c r="E69" i="8"/>
  <c r="E58" i="8"/>
  <c r="F15" i="8"/>
  <c r="F61" i="8" s="1"/>
  <c r="D66" i="7"/>
  <c r="D57" i="7"/>
  <c r="F11" i="8"/>
  <c r="G11" i="8" s="1"/>
  <c r="D60" i="7"/>
  <c r="C77" i="7"/>
  <c r="F16" i="8"/>
  <c r="F62" i="8" s="1"/>
  <c r="F46" i="8"/>
  <c r="F66" i="8" s="1"/>
  <c r="E40" i="8"/>
  <c r="E60" i="7"/>
  <c r="D34" i="2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AU41" i="8" s="1"/>
  <c r="AV41" i="8" s="1"/>
  <c r="AW41" i="8" s="1"/>
  <c r="AX41" i="8" s="1"/>
  <c r="AY41" i="8" s="1"/>
  <c r="AZ41" i="8" s="1"/>
  <c r="BA41" i="8" s="1"/>
  <c r="BB41" i="8" s="1"/>
  <c r="BC41" i="8" s="1"/>
  <c r="BD41" i="8" s="1"/>
  <c r="BE41" i="8" s="1"/>
  <c r="BF41" i="8" s="1"/>
  <c r="BG41" i="8" s="1"/>
  <c r="BH41" i="8" s="1"/>
  <c r="BI41" i="8" s="1"/>
  <c r="BJ41" i="8" s="1"/>
  <c r="BK41" i="8" s="1"/>
  <c r="BL41" i="8" s="1"/>
  <c r="BM41" i="8" s="1"/>
  <c r="BN41" i="8" s="1"/>
  <c r="BO41" i="8" s="1"/>
  <c r="BP41" i="8" s="1"/>
  <c r="BQ41" i="8" s="1"/>
  <c r="BR41" i="8" s="1"/>
  <c r="BS41" i="8" s="1"/>
  <c r="BT41" i="8" s="1"/>
  <c r="F39" i="8"/>
  <c r="G39" i="8" s="1"/>
  <c r="D70" i="7"/>
  <c r="D73" i="7"/>
  <c r="D54" i="7"/>
  <c r="E43" i="8"/>
  <c r="D69" i="7"/>
  <c r="D58" i="7"/>
  <c r="D61" i="7"/>
  <c r="D71" i="7"/>
  <c r="D64" i="7"/>
  <c r="D75" i="7"/>
  <c r="D72" i="7"/>
  <c r="D53" i="7"/>
  <c r="E16" i="15" s="1"/>
  <c r="D68" i="7"/>
  <c r="D59" i="7"/>
  <c r="E63" i="7"/>
  <c r="E57" i="7"/>
  <c r="F72" i="8"/>
  <c r="G25" i="8"/>
  <c r="F69" i="8"/>
  <c r="G19" i="8"/>
  <c r="F58" i="8"/>
  <c r="G29" i="8"/>
  <c r="F64" i="8"/>
  <c r="G18" i="8"/>
  <c r="E53" i="8"/>
  <c r="F30" i="8"/>
  <c r="G27" i="8"/>
  <c r="E71" i="8"/>
  <c r="F24" i="8"/>
  <c r="F67" i="8"/>
  <c r="G47" i="8"/>
  <c r="F60" i="8"/>
  <c r="G13" i="8"/>
  <c r="E73" i="8"/>
  <c r="F26" i="8"/>
  <c r="F48" i="8"/>
  <c r="E68" i="8"/>
  <c r="E54" i="8"/>
  <c r="F38" i="8"/>
  <c r="C9" i="4"/>
  <c r="A8" i="4"/>
  <c r="D8" i="4" s="1"/>
  <c r="D65" i="8" l="1"/>
  <c r="G21" i="8"/>
  <c r="F17" i="14"/>
  <c r="E63" i="14"/>
  <c r="F28" i="14"/>
  <c r="E75" i="14"/>
  <c r="F46" i="14"/>
  <c r="E66" i="14"/>
  <c r="F16" i="14"/>
  <c r="E62" i="14"/>
  <c r="E35" i="12"/>
  <c r="F35" i="7"/>
  <c r="E16" i="12"/>
  <c r="E62" i="12" s="1"/>
  <c r="F16" i="7"/>
  <c r="E37" i="12"/>
  <c r="F37" i="7"/>
  <c r="E13" i="12"/>
  <c r="F13" i="7"/>
  <c r="F38" i="7"/>
  <c r="E38" i="12"/>
  <c r="E54" i="12" s="1"/>
  <c r="E21" i="12"/>
  <c r="F21" i="7"/>
  <c r="E19" i="12"/>
  <c r="F19" i="7"/>
  <c r="F69" i="7" s="1"/>
  <c r="F27" i="14"/>
  <c r="E74" i="14"/>
  <c r="G16" i="8"/>
  <c r="G62" i="8" s="1"/>
  <c r="E62" i="7"/>
  <c r="D42" i="14"/>
  <c r="D42" i="7"/>
  <c r="E31" i="12"/>
  <c r="F31" i="7"/>
  <c r="F47" i="7"/>
  <c r="E47" i="12"/>
  <c r="E67" i="12" s="1"/>
  <c r="E34" i="12"/>
  <c r="F34" i="7"/>
  <c r="F25" i="14"/>
  <c r="E72" i="14"/>
  <c r="F17" i="7"/>
  <c r="E17" i="12"/>
  <c r="E63" i="12" s="1"/>
  <c r="F29" i="14"/>
  <c r="E58" i="14"/>
  <c r="F38" i="14"/>
  <c r="E54" i="14"/>
  <c r="F21" i="14"/>
  <c r="E70" i="14"/>
  <c r="F46" i="7"/>
  <c r="F66" i="7" s="1"/>
  <c r="E46" i="12"/>
  <c r="E66" i="12" s="1"/>
  <c r="F18" i="14"/>
  <c r="E64" i="14"/>
  <c r="D60" i="12"/>
  <c r="F30" i="14"/>
  <c r="E53" i="14"/>
  <c r="F17" i="15" s="1"/>
  <c r="D70" i="12"/>
  <c r="F40" i="14"/>
  <c r="E55" i="14"/>
  <c r="F30" i="7"/>
  <c r="E30" i="12"/>
  <c r="D65" i="12"/>
  <c r="D45" i="12"/>
  <c r="E45" i="7"/>
  <c r="F15" i="14"/>
  <c r="E61" i="14"/>
  <c r="F26" i="14"/>
  <c r="E73" i="14"/>
  <c r="F25" i="7"/>
  <c r="E25" i="12"/>
  <c r="E72" i="12" s="1"/>
  <c r="F24" i="14"/>
  <c r="E71" i="14"/>
  <c r="F33" i="7"/>
  <c r="E33" i="12"/>
  <c r="E28" i="12"/>
  <c r="E75" i="12" s="1"/>
  <c r="F28" i="7"/>
  <c r="F14" i="7"/>
  <c r="E14" i="12"/>
  <c r="F26" i="7"/>
  <c r="E26" i="12"/>
  <c r="E73" i="12" s="1"/>
  <c r="F12" i="14"/>
  <c r="E59" i="14"/>
  <c r="F19" i="14"/>
  <c r="E69" i="14"/>
  <c r="E41" i="7"/>
  <c r="D41" i="12"/>
  <c r="D55" i="12" s="1"/>
  <c r="F23" i="7"/>
  <c r="E23" i="12"/>
  <c r="F22" i="7"/>
  <c r="E22" i="12"/>
  <c r="E29" i="12"/>
  <c r="E58" i="12" s="1"/>
  <c r="F29" i="7"/>
  <c r="E36" i="12"/>
  <c r="F36" i="7"/>
  <c r="D49" i="7"/>
  <c r="E12" i="15" s="1"/>
  <c r="F43" i="14"/>
  <c r="E65" i="14"/>
  <c r="F17" i="8"/>
  <c r="E63" i="8"/>
  <c r="F47" i="14"/>
  <c r="E67" i="14"/>
  <c r="D53" i="12"/>
  <c r="E43" i="12"/>
  <c r="F43" i="7"/>
  <c r="E18" i="12"/>
  <c r="E64" i="12" s="1"/>
  <c r="F18" i="7"/>
  <c r="E44" i="12"/>
  <c r="F44" i="7"/>
  <c r="E27" i="12"/>
  <c r="E74" i="12" s="1"/>
  <c r="F27" i="7"/>
  <c r="F74" i="7" s="1"/>
  <c r="F48" i="7"/>
  <c r="E48" i="12"/>
  <c r="E68" i="12" s="1"/>
  <c r="F13" i="14"/>
  <c r="E60" i="14"/>
  <c r="F15" i="7"/>
  <c r="E15" i="12"/>
  <c r="E61" i="12" s="1"/>
  <c r="F32" i="7"/>
  <c r="E32" i="12"/>
  <c r="F24" i="7"/>
  <c r="E24" i="12"/>
  <c r="E71" i="12" s="1"/>
  <c r="F39" i="14"/>
  <c r="E57" i="14"/>
  <c r="F48" i="14"/>
  <c r="E68" i="14"/>
  <c r="E12" i="12"/>
  <c r="E59" i="12" s="1"/>
  <c r="F12" i="7"/>
  <c r="D69" i="12"/>
  <c r="E75" i="8"/>
  <c r="F28" i="8"/>
  <c r="E39" i="12"/>
  <c r="E57" i="12" s="1"/>
  <c r="F39" i="7"/>
  <c r="E20" i="12"/>
  <c r="F20" i="7"/>
  <c r="E40" i="12"/>
  <c r="F40" i="7"/>
  <c r="L11" i="7"/>
  <c r="K11" i="12"/>
  <c r="F59" i="8"/>
  <c r="G15" i="8"/>
  <c r="H15" i="8" s="1"/>
  <c r="G46" i="8"/>
  <c r="H46" i="8" s="1"/>
  <c r="D65" i="7"/>
  <c r="E54" i="7"/>
  <c r="E70" i="7"/>
  <c r="E75" i="7"/>
  <c r="E71" i="7"/>
  <c r="E61" i="7"/>
  <c r="D42" i="8"/>
  <c r="F40" i="8"/>
  <c r="E55" i="8"/>
  <c r="F57" i="8"/>
  <c r="E68" i="7"/>
  <c r="F43" i="8"/>
  <c r="E65" i="8"/>
  <c r="E73" i="7"/>
  <c r="D55" i="7"/>
  <c r="D55" i="8"/>
  <c r="F67" i="7"/>
  <c r="E59" i="7"/>
  <c r="E72" i="7"/>
  <c r="E64" i="7"/>
  <c r="E58" i="7"/>
  <c r="F62" i="7"/>
  <c r="E55" i="7"/>
  <c r="G57" i="8"/>
  <c r="H39" i="8"/>
  <c r="G61" i="8"/>
  <c r="F73" i="8"/>
  <c r="G26" i="8"/>
  <c r="G60" i="8"/>
  <c r="H13" i="8"/>
  <c r="F71" i="8"/>
  <c r="G24" i="8"/>
  <c r="G64" i="8"/>
  <c r="H18" i="8"/>
  <c r="G69" i="8"/>
  <c r="H19" i="8"/>
  <c r="G72" i="8"/>
  <c r="H25" i="8"/>
  <c r="F68" i="8"/>
  <c r="G48" i="8"/>
  <c r="F54" i="8"/>
  <c r="G38" i="8"/>
  <c r="G70" i="8"/>
  <c r="H21" i="8"/>
  <c r="G67" i="8"/>
  <c r="H47" i="8"/>
  <c r="G74" i="8"/>
  <c r="H27" i="8"/>
  <c r="F53" i="8"/>
  <c r="G30" i="8"/>
  <c r="G58" i="8"/>
  <c r="H29" i="8"/>
  <c r="G59" i="8"/>
  <c r="H11" i="8"/>
  <c r="A9" i="4"/>
  <c r="D9" i="4" s="1"/>
  <c r="C10" i="4"/>
  <c r="F53" i="7" l="1"/>
  <c r="G16" i="15" s="1"/>
  <c r="H16" i="8"/>
  <c r="E60" i="12"/>
  <c r="G39" i="7"/>
  <c r="G57" i="7" s="1"/>
  <c r="F39" i="12"/>
  <c r="F57" i="12" s="1"/>
  <c r="G43" i="7"/>
  <c r="F43" i="12"/>
  <c r="G29" i="7"/>
  <c r="F29" i="12"/>
  <c r="F58" i="12" s="1"/>
  <c r="G12" i="14"/>
  <c r="F59" i="14"/>
  <c r="F25" i="12"/>
  <c r="F72" i="12" s="1"/>
  <c r="G25" i="7"/>
  <c r="F17" i="12"/>
  <c r="F63" i="12" s="1"/>
  <c r="G17" i="7"/>
  <c r="E70" i="12"/>
  <c r="G28" i="14"/>
  <c r="F75" i="14"/>
  <c r="G66" i="8"/>
  <c r="G48" i="14"/>
  <c r="F68" i="14"/>
  <c r="F24" i="12"/>
  <c r="F71" i="12" s="1"/>
  <c r="G24" i="7"/>
  <c r="G15" i="7"/>
  <c r="F15" i="12"/>
  <c r="F61" i="12" s="1"/>
  <c r="G48" i="7"/>
  <c r="F48" i="12"/>
  <c r="F68" i="12" s="1"/>
  <c r="E65" i="12"/>
  <c r="F23" i="12"/>
  <c r="G23" i="7"/>
  <c r="G19" i="14"/>
  <c r="F69" i="14"/>
  <c r="G28" i="7"/>
  <c r="F28" i="12"/>
  <c r="F75" i="12" s="1"/>
  <c r="E53" i="12"/>
  <c r="G19" i="7"/>
  <c r="G69" i="7" s="1"/>
  <c r="F19" i="12"/>
  <c r="F37" i="12"/>
  <c r="G37" i="7"/>
  <c r="F35" i="12"/>
  <c r="G35" i="7"/>
  <c r="F44" i="12"/>
  <c r="G44" i="7"/>
  <c r="G43" i="14"/>
  <c r="F65" i="14"/>
  <c r="G14" i="7"/>
  <c r="F14" i="12"/>
  <c r="G15" i="14"/>
  <c r="F61" i="14"/>
  <c r="G46" i="7"/>
  <c r="F46" i="12"/>
  <c r="F66" i="12" s="1"/>
  <c r="F60" i="7"/>
  <c r="F63" i="7"/>
  <c r="F20" i="12"/>
  <c r="G20" i="7"/>
  <c r="G28" i="8"/>
  <c r="F75" i="8"/>
  <c r="G12" i="7"/>
  <c r="F12" i="12"/>
  <c r="F59" i="12" s="1"/>
  <c r="F27" i="12"/>
  <c r="F74" i="12" s="1"/>
  <c r="G27" i="7"/>
  <c r="F18" i="12"/>
  <c r="F64" i="12" s="1"/>
  <c r="G18" i="7"/>
  <c r="F63" i="8"/>
  <c r="G17" i="8"/>
  <c r="F36" i="12"/>
  <c r="G36" i="7"/>
  <c r="F26" i="12"/>
  <c r="F73" i="12" s="1"/>
  <c r="G26" i="7"/>
  <c r="G24" i="14"/>
  <c r="F71" i="14"/>
  <c r="G26" i="14"/>
  <c r="F73" i="14"/>
  <c r="F45" i="7"/>
  <c r="F65" i="7" s="1"/>
  <c r="E45" i="12"/>
  <c r="G30" i="7"/>
  <c r="F30" i="12"/>
  <c r="G18" i="14"/>
  <c r="F64" i="14"/>
  <c r="G21" i="14"/>
  <c r="F70" i="14"/>
  <c r="G29" i="14"/>
  <c r="F58" i="14"/>
  <c r="G25" i="14"/>
  <c r="F72" i="14"/>
  <c r="G47" i="7"/>
  <c r="F47" i="12"/>
  <c r="F67" i="12" s="1"/>
  <c r="D42" i="12"/>
  <c r="D56" i="12" s="1"/>
  <c r="E42" i="7"/>
  <c r="E69" i="12"/>
  <c r="G38" i="7"/>
  <c r="F38" i="12"/>
  <c r="F54" i="12" s="1"/>
  <c r="G46" i="14"/>
  <c r="F66" i="14"/>
  <c r="G17" i="14"/>
  <c r="F63" i="14"/>
  <c r="G40" i="7"/>
  <c r="F40" i="12"/>
  <c r="G47" i="14"/>
  <c r="F67" i="14"/>
  <c r="G33" i="7"/>
  <c r="F33" i="12"/>
  <c r="G40" i="14"/>
  <c r="F55" i="14"/>
  <c r="G38" i="14"/>
  <c r="F54" i="14"/>
  <c r="G16" i="14"/>
  <c r="F62" i="14"/>
  <c r="F57" i="7"/>
  <c r="G39" i="14"/>
  <c r="F57" i="14"/>
  <c r="G32" i="7"/>
  <c r="F32" i="12"/>
  <c r="G13" i="14"/>
  <c r="F60" i="14"/>
  <c r="G22" i="7"/>
  <c r="F22" i="12"/>
  <c r="F41" i="7"/>
  <c r="E41" i="12"/>
  <c r="E55" i="12" s="1"/>
  <c r="G30" i="14"/>
  <c r="F53" i="14"/>
  <c r="G17" i="15" s="1"/>
  <c r="F34" i="12"/>
  <c r="G34" i="7"/>
  <c r="G31" i="7"/>
  <c r="F31" i="12"/>
  <c r="E42" i="14"/>
  <c r="D56" i="14"/>
  <c r="D49" i="14"/>
  <c r="E13" i="15" s="1"/>
  <c r="G27" i="14"/>
  <c r="F74" i="14"/>
  <c r="G21" i="7"/>
  <c r="F21" i="12"/>
  <c r="F13" i="12"/>
  <c r="F60" i="12" s="1"/>
  <c r="G13" i="7"/>
  <c r="F16" i="12"/>
  <c r="F62" i="12" s="1"/>
  <c r="G16" i="7"/>
  <c r="E65" i="7"/>
  <c r="M11" i="7"/>
  <c r="L11" i="12"/>
  <c r="G60" i="7"/>
  <c r="G43" i="8"/>
  <c r="F65" i="8"/>
  <c r="D56" i="8"/>
  <c r="E42" i="8"/>
  <c r="F61" i="7"/>
  <c r="F75" i="7"/>
  <c r="F54" i="7"/>
  <c r="F55" i="7"/>
  <c r="F58" i="7"/>
  <c r="F64" i="7"/>
  <c r="F59" i="7"/>
  <c r="G67" i="7"/>
  <c r="F73" i="7"/>
  <c r="F68" i="7"/>
  <c r="G62" i="7"/>
  <c r="F72" i="7"/>
  <c r="D56" i="7"/>
  <c r="G40" i="8"/>
  <c r="F55" i="8"/>
  <c r="G66" i="7"/>
  <c r="F71" i="7"/>
  <c r="G63" i="7"/>
  <c r="F70" i="7"/>
  <c r="I39" i="8"/>
  <c r="H57" i="8"/>
  <c r="H58" i="8"/>
  <c r="I29" i="8"/>
  <c r="H74" i="8"/>
  <c r="I27" i="8"/>
  <c r="H62" i="8"/>
  <c r="I16" i="8"/>
  <c r="G54" i="8"/>
  <c r="H38" i="8"/>
  <c r="G68" i="8"/>
  <c r="H48" i="8"/>
  <c r="H60" i="8"/>
  <c r="I13" i="8"/>
  <c r="H61" i="8"/>
  <c r="I15" i="8"/>
  <c r="H59" i="8"/>
  <c r="I11" i="8"/>
  <c r="G53" i="8"/>
  <c r="H30" i="8"/>
  <c r="H67" i="8"/>
  <c r="I47" i="8"/>
  <c r="H70" i="8"/>
  <c r="I21" i="8"/>
  <c r="H66" i="8"/>
  <c r="I46" i="8"/>
  <c r="H72" i="8"/>
  <c r="I25" i="8"/>
  <c r="H69" i="8"/>
  <c r="I19" i="8"/>
  <c r="H64" i="8"/>
  <c r="I18" i="8"/>
  <c r="G71" i="8"/>
  <c r="H24" i="8"/>
  <c r="G73" i="8"/>
  <c r="H26" i="8"/>
  <c r="C11" i="4"/>
  <c r="A10" i="4"/>
  <c r="D10" i="4" s="1"/>
  <c r="G53" i="7" l="1"/>
  <c r="H16" i="15" s="1"/>
  <c r="H27" i="14"/>
  <c r="G74" i="14"/>
  <c r="H38" i="14"/>
  <c r="G54" i="14"/>
  <c r="H40" i="7"/>
  <c r="G40" i="12"/>
  <c r="H46" i="14"/>
  <c r="G66" i="14"/>
  <c r="H17" i="8"/>
  <c r="G63" i="8"/>
  <c r="G12" i="12"/>
  <c r="G59" i="12" s="1"/>
  <c r="H12" i="7"/>
  <c r="H15" i="7"/>
  <c r="G15" i="12"/>
  <c r="G61" i="12" s="1"/>
  <c r="H16" i="7"/>
  <c r="G16" i="12"/>
  <c r="G62" i="12" s="1"/>
  <c r="F70" i="12"/>
  <c r="G31" i="12"/>
  <c r="H31" i="7"/>
  <c r="H30" i="14"/>
  <c r="G53" i="14"/>
  <c r="H17" i="15" s="1"/>
  <c r="G22" i="12"/>
  <c r="H22" i="7"/>
  <c r="G32" i="12"/>
  <c r="H32" i="7"/>
  <c r="H25" i="14"/>
  <c r="G72" i="14"/>
  <c r="H21" i="14"/>
  <c r="G70" i="14"/>
  <c r="G30" i="12"/>
  <c r="H30" i="7"/>
  <c r="H26" i="14"/>
  <c r="G73" i="14"/>
  <c r="G46" i="12"/>
  <c r="G66" i="12" s="1"/>
  <c r="H46" i="7"/>
  <c r="H14" i="7"/>
  <c r="G14" i="12"/>
  <c r="G37" i="12"/>
  <c r="H37" i="7"/>
  <c r="H19" i="14"/>
  <c r="G69" i="14"/>
  <c r="H24" i="7"/>
  <c r="G24" i="12"/>
  <c r="G71" i="12" s="1"/>
  <c r="H28" i="14"/>
  <c r="G75" i="14"/>
  <c r="G25" i="12"/>
  <c r="G72" i="12" s="1"/>
  <c r="H25" i="7"/>
  <c r="H12" i="14"/>
  <c r="G59" i="14"/>
  <c r="G43" i="12"/>
  <c r="H43" i="7"/>
  <c r="G33" i="12"/>
  <c r="H33" i="7"/>
  <c r="E42" i="12"/>
  <c r="E56" i="12" s="1"/>
  <c r="F42" i="7"/>
  <c r="F49" i="7" s="1"/>
  <c r="G12" i="15" s="1"/>
  <c r="E49" i="7"/>
  <c r="F12" i="15" s="1"/>
  <c r="F53" i="12"/>
  <c r="G26" i="12"/>
  <c r="G73" i="12" s="1"/>
  <c r="H26" i="7"/>
  <c r="H27" i="7"/>
  <c r="G27" i="12"/>
  <c r="G74" i="12" s="1"/>
  <c r="H44" i="7"/>
  <c r="G44" i="12"/>
  <c r="G19" i="12"/>
  <c r="H19" i="7"/>
  <c r="H48" i="14"/>
  <c r="G68" i="14"/>
  <c r="H21" i="7"/>
  <c r="G21" i="12"/>
  <c r="G34" i="12"/>
  <c r="H34" i="7"/>
  <c r="H16" i="14"/>
  <c r="G62" i="14"/>
  <c r="H40" i="14"/>
  <c r="G55" i="14"/>
  <c r="H47" i="14"/>
  <c r="G67" i="14"/>
  <c r="H17" i="14"/>
  <c r="G63" i="14"/>
  <c r="H38" i="7"/>
  <c r="G38" i="12"/>
  <c r="G54" i="12" s="1"/>
  <c r="H36" i="7"/>
  <c r="G36" i="12"/>
  <c r="H18" i="7"/>
  <c r="G18" i="12"/>
  <c r="G64" i="12" s="1"/>
  <c r="G75" i="8"/>
  <c r="H28" i="8"/>
  <c r="H23" i="7"/>
  <c r="G23" i="12"/>
  <c r="H48" i="7"/>
  <c r="G48" i="12"/>
  <c r="G68" i="12" s="1"/>
  <c r="G74" i="7"/>
  <c r="G13" i="12"/>
  <c r="G60" i="12" s="1"/>
  <c r="H13" i="7"/>
  <c r="F42" i="14"/>
  <c r="E56" i="14"/>
  <c r="E49" i="14"/>
  <c r="F13" i="15" s="1"/>
  <c r="G41" i="7"/>
  <c r="F41" i="12"/>
  <c r="F55" i="12" s="1"/>
  <c r="H13" i="14"/>
  <c r="G60" i="14"/>
  <c r="H39" i="14"/>
  <c r="G57" i="14"/>
  <c r="G47" i="12"/>
  <c r="G67" i="12" s="1"/>
  <c r="H47" i="7"/>
  <c r="H29" i="14"/>
  <c r="G58" i="14"/>
  <c r="H18" i="14"/>
  <c r="G64" i="14"/>
  <c r="G45" i="7"/>
  <c r="F45" i="12"/>
  <c r="F65" i="12" s="1"/>
  <c r="H24" i="14"/>
  <c r="G71" i="14"/>
  <c r="H20" i="7"/>
  <c r="H69" i="7" s="1"/>
  <c r="G20" i="12"/>
  <c r="H15" i="14"/>
  <c r="G61" i="14"/>
  <c r="H43" i="14"/>
  <c r="G65" i="14"/>
  <c r="H35" i="7"/>
  <c r="G35" i="12"/>
  <c r="F69" i="12"/>
  <c r="H28" i="7"/>
  <c r="G28" i="12"/>
  <c r="G75" i="12" s="1"/>
  <c r="G17" i="12"/>
  <c r="G63" i="12" s="1"/>
  <c r="H17" i="7"/>
  <c r="H63" i="7" s="1"/>
  <c r="H29" i="7"/>
  <c r="G29" i="12"/>
  <c r="G58" i="12" s="1"/>
  <c r="G39" i="12"/>
  <c r="G57" i="12" s="1"/>
  <c r="H39" i="7"/>
  <c r="H57" i="7" s="1"/>
  <c r="N11" i="7"/>
  <c r="M11" i="12"/>
  <c r="G72" i="7"/>
  <c r="G64" i="7"/>
  <c r="G54" i="7"/>
  <c r="G71" i="7"/>
  <c r="H40" i="8"/>
  <c r="G55" i="8"/>
  <c r="H67" i="7"/>
  <c r="H74" i="7"/>
  <c r="G61" i="7"/>
  <c r="H43" i="8"/>
  <c r="G65" i="8"/>
  <c r="F42" i="8"/>
  <c r="E56" i="8"/>
  <c r="G70" i="7"/>
  <c r="G68" i="7"/>
  <c r="E56" i="7"/>
  <c r="H62" i="7"/>
  <c r="G73" i="7"/>
  <c r="G59" i="7"/>
  <c r="G58" i="7"/>
  <c r="G55" i="7"/>
  <c r="G75" i="7"/>
  <c r="H60" i="7"/>
  <c r="I57" i="8"/>
  <c r="J39" i="8"/>
  <c r="H73" i="8"/>
  <c r="I26" i="8"/>
  <c r="I64" i="8"/>
  <c r="J18" i="8"/>
  <c r="I72" i="8"/>
  <c r="J25" i="8"/>
  <c r="I70" i="8"/>
  <c r="J21" i="8"/>
  <c r="H53" i="8"/>
  <c r="I30" i="8"/>
  <c r="I60" i="8"/>
  <c r="J13" i="8"/>
  <c r="H68" i="8"/>
  <c r="I48" i="8"/>
  <c r="I62" i="8"/>
  <c r="J16" i="8"/>
  <c r="I58" i="8"/>
  <c r="J29" i="8"/>
  <c r="H71" i="8"/>
  <c r="I24" i="8"/>
  <c r="I69" i="8"/>
  <c r="J19" i="8"/>
  <c r="I66" i="8"/>
  <c r="J46" i="8"/>
  <c r="I67" i="8"/>
  <c r="J47" i="8"/>
  <c r="I59" i="8"/>
  <c r="J11" i="8"/>
  <c r="I61" i="8"/>
  <c r="J15" i="8"/>
  <c r="H54" i="8"/>
  <c r="I38" i="8"/>
  <c r="I74" i="8"/>
  <c r="J27" i="8"/>
  <c r="C12" i="4"/>
  <c r="A11" i="4"/>
  <c r="D11" i="4" s="1"/>
  <c r="H53" i="7" l="1"/>
  <c r="I16" i="15" s="1"/>
  <c r="I15" i="14"/>
  <c r="H61" i="14"/>
  <c r="I18" i="14"/>
  <c r="H64" i="14"/>
  <c r="I48" i="14"/>
  <c r="H68" i="14"/>
  <c r="G65" i="12"/>
  <c r="H46" i="12"/>
  <c r="H66" i="12" s="1"/>
  <c r="I46" i="7"/>
  <c r="H22" i="12"/>
  <c r="I22" i="7"/>
  <c r="I31" i="7"/>
  <c r="H31" i="12"/>
  <c r="I15" i="7"/>
  <c r="H15" i="12"/>
  <c r="H61" i="12" s="1"/>
  <c r="H66" i="7"/>
  <c r="I29" i="7"/>
  <c r="H29" i="12"/>
  <c r="H58" i="12" s="1"/>
  <c r="H28" i="12"/>
  <c r="H75" i="12" s="1"/>
  <c r="I28" i="7"/>
  <c r="I13" i="14"/>
  <c r="H60" i="14"/>
  <c r="I23" i="7"/>
  <c r="H23" i="12"/>
  <c r="H18" i="12"/>
  <c r="H64" i="12" s="1"/>
  <c r="I18" i="7"/>
  <c r="I38" i="7"/>
  <c r="H38" i="12"/>
  <c r="H54" i="12" s="1"/>
  <c r="I47" i="14"/>
  <c r="H67" i="14"/>
  <c r="I16" i="14"/>
  <c r="H62" i="14"/>
  <c r="I21" i="7"/>
  <c r="H21" i="12"/>
  <c r="I19" i="7"/>
  <c r="I69" i="7" s="1"/>
  <c r="H19" i="12"/>
  <c r="I33" i="7"/>
  <c r="H33" i="12"/>
  <c r="I24" i="7"/>
  <c r="H24" i="12"/>
  <c r="H71" i="12" s="1"/>
  <c r="G53" i="12"/>
  <c r="I25" i="14"/>
  <c r="H72" i="14"/>
  <c r="H63" i="8"/>
  <c r="I17" i="8"/>
  <c r="H40" i="12"/>
  <c r="I40" i="7"/>
  <c r="I27" i="14"/>
  <c r="H74" i="14"/>
  <c r="H35" i="12"/>
  <c r="I35" i="7"/>
  <c r="I24" i="14"/>
  <c r="H71" i="14"/>
  <c r="G70" i="12"/>
  <c r="I44" i="7"/>
  <c r="H44" i="12"/>
  <c r="I25" i="7"/>
  <c r="H25" i="12"/>
  <c r="H72" i="12" s="1"/>
  <c r="I37" i="7"/>
  <c r="H37" i="12"/>
  <c r="I30" i="7"/>
  <c r="H30" i="12"/>
  <c r="H16" i="12"/>
  <c r="H62" i="12" s="1"/>
  <c r="I16" i="7"/>
  <c r="I39" i="7"/>
  <c r="H39" i="12"/>
  <c r="H57" i="12" s="1"/>
  <c r="I17" i="7"/>
  <c r="H17" i="12"/>
  <c r="H63" i="12" s="1"/>
  <c r="I43" i="14"/>
  <c r="H65" i="14"/>
  <c r="I20" i="7"/>
  <c r="H20" i="12"/>
  <c r="H45" i="7"/>
  <c r="H65" i="7" s="1"/>
  <c r="G45" i="12"/>
  <c r="I29" i="14"/>
  <c r="H58" i="14"/>
  <c r="G42" i="14"/>
  <c r="F56" i="14"/>
  <c r="F49" i="14"/>
  <c r="G13" i="15" s="1"/>
  <c r="I28" i="8"/>
  <c r="H75" i="8"/>
  <c r="I34" i="7"/>
  <c r="H34" i="12"/>
  <c r="G69" i="12"/>
  <c r="H27" i="12"/>
  <c r="H74" i="12" s="1"/>
  <c r="I27" i="7"/>
  <c r="I32" i="7"/>
  <c r="I53" i="7" s="1"/>
  <c r="J16" i="15" s="1"/>
  <c r="H32" i="12"/>
  <c r="I12" i="7"/>
  <c r="H12" i="12"/>
  <c r="H59" i="12" s="1"/>
  <c r="H47" i="12"/>
  <c r="H67" i="12" s="1"/>
  <c r="I47" i="7"/>
  <c r="I39" i="14"/>
  <c r="H57" i="14"/>
  <c r="G41" i="12"/>
  <c r="G55" i="12" s="1"/>
  <c r="H41" i="7"/>
  <c r="I13" i="7"/>
  <c r="I60" i="7" s="1"/>
  <c r="H13" i="12"/>
  <c r="H48" i="12"/>
  <c r="H68" i="12" s="1"/>
  <c r="I48" i="7"/>
  <c r="I36" i="7"/>
  <c r="H36" i="12"/>
  <c r="I17" i="14"/>
  <c r="H63" i="14"/>
  <c r="I40" i="14"/>
  <c r="H55" i="14"/>
  <c r="I26" i="7"/>
  <c r="H26" i="12"/>
  <c r="H73" i="12" s="1"/>
  <c r="F42" i="12"/>
  <c r="F56" i="12" s="1"/>
  <c r="G42" i="7"/>
  <c r="I43" i="7"/>
  <c r="H43" i="12"/>
  <c r="I12" i="14"/>
  <c r="H59" i="14"/>
  <c r="I28" i="14"/>
  <c r="H75" i="14"/>
  <c r="I19" i="14"/>
  <c r="H69" i="14"/>
  <c r="I14" i="7"/>
  <c r="H14" i="12"/>
  <c r="I26" i="14"/>
  <c r="H73" i="14"/>
  <c r="I21" i="14"/>
  <c r="H70" i="14"/>
  <c r="I30" i="14"/>
  <c r="H53" i="14"/>
  <c r="I17" i="15" s="1"/>
  <c r="I46" i="14"/>
  <c r="H66" i="14"/>
  <c r="I38" i="14"/>
  <c r="H54" i="14"/>
  <c r="G65" i="7"/>
  <c r="O11" i="7"/>
  <c r="N11" i="12"/>
  <c r="H55" i="7"/>
  <c r="H59" i="7"/>
  <c r="I62" i="7"/>
  <c r="I57" i="7"/>
  <c r="I63" i="7"/>
  <c r="H68" i="7"/>
  <c r="G42" i="8"/>
  <c r="F56" i="8"/>
  <c r="H61" i="7"/>
  <c r="I67" i="7"/>
  <c r="H71" i="7"/>
  <c r="H54" i="7"/>
  <c r="H72" i="7"/>
  <c r="H75" i="7"/>
  <c r="H58" i="7"/>
  <c r="H73" i="7"/>
  <c r="F56" i="7"/>
  <c r="H70" i="7"/>
  <c r="I43" i="8"/>
  <c r="H65" i="8"/>
  <c r="I74" i="7"/>
  <c r="I40" i="8"/>
  <c r="H55" i="8"/>
  <c r="H64" i="7"/>
  <c r="I66" i="7"/>
  <c r="K39" i="8"/>
  <c r="J57" i="8"/>
  <c r="J74" i="8"/>
  <c r="K27" i="8"/>
  <c r="J59" i="8"/>
  <c r="K11" i="8"/>
  <c r="J66" i="8"/>
  <c r="K46" i="8"/>
  <c r="I71" i="8"/>
  <c r="J24" i="8"/>
  <c r="J58" i="8"/>
  <c r="K29" i="8"/>
  <c r="I68" i="8"/>
  <c r="J48" i="8"/>
  <c r="J60" i="8"/>
  <c r="K13" i="8"/>
  <c r="I53" i="8"/>
  <c r="J30" i="8"/>
  <c r="J72" i="8"/>
  <c r="K25" i="8"/>
  <c r="I73" i="8"/>
  <c r="J26" i="8"/>
  <c r="I54" i="8"/>
  <c r="J38" i="8"/>
  <c r="J61" i="8"/>
  <c r="K15" i="8"/>
  <c r="J67" i="8"/>
  <c r="K47" i="8"/>
  <c r="J69" i="8"/>
  <c r="K19" i="8"/>
  <c r="J62" i="8"/>
  <c r="K16" i="8"/>
  <c r="J70" i="8"/>
  <c r="K21" i="8"/>
  <c r="J64" i="8"/>
  <c r="K18" i="8"/>
  <c r="C13" i="4"/>
  <c r="A12" i="4"/>
  <c r="D12" i="4" s="1"/>
  <c r="H60" i="12" l="1"/>
  <c r="J38" i="14"/>
  <c r="I54" i="14"/>
  <c r="J19" i="14"/>
  <c r="I69" i="14"/>
  <c r="H42" i="14"/>
  <c r="G56" i="14"/>
  <c r="G49" i="14"/>
  <c r="H13" i="15" s="1"/>
  <c r="J43" i="14"/>
  <c r="I65" i="14"/>
  <c r="I44" i="12"/>
  <c r="J44" i="7"/>
  <c r="J35" i="7"/>
  <c r="I35" i="12"/>
  <c r="J40" i="7"/>
  <c r="I40" i="12"/>
  <c r="J24" i="7"/>
  <c r="I24" i="12"/>
  <c r="I71" i="12" s="1"/>
  <c r="J19" i="7"/>
  <c r="I19" i="12"/>
  <c r="J16" i="14"/>
  <c r="I62" i="14"/>
  <c r="J38" i="7"/>
  <c r="I38" i="12"/>
  <c r="I54" i="12" s="1"/>
  <c r="I23" i="12"/>
  <c r="J23" i="7"/>
  <c r="I22" i="12"/>
  <c r="J22" i="7"/>
  <c r="J18" i="14"/>
  <c r="I64" i="14"/>
  <c r="J12" i="14"/>
  <c r="I59" i="14"/>
  <c r="J40" i="14"/>
  <c r="I55" i="14"/>
  <c r="J36" i="7"/>
  <c r="I36" i="12"/>
  <c r="J13" i="7"/>
  <c r="I13" i="12"/>
  <c r="J39" i="14"/>
  <c r="I57" i="14"/>
  <c r="J28" i="8"/>
  <c r="I75" i="8"/>
  <c r="H53" i="12"/>
  <c r="J25" i="14"/>
  <c r="I72" i="14"/>
  <c r="H70" i="12"/>
  <c r="J18" i="7"/>
  <c r="I18" i="12"/>
  <c r="I64" i="12" s="1"/>
  <c r="J15" i="7"/>
  <c r="I15" i="12"/>
  <c r="I61" i="12" s="1"/>
  <c r="J26" i="14"/>
  <c r="I73" i="14"/>
  <c r="H42" i="7"/>
  <c r="G42" i="12"/>
  <c r="G56" i="12" s="1"/>
  <c r="J12" i="7"/>
  <c r="I12" i="12"/>
  <c r="I59" i="12" s="1"/>
  <c r="H45" i="12"/>
  <c r="H65" i="12" s="1"/>
  <c r="I45" i="7"/>
  <c r="I65" i="7" s="1"/>
  <c r="I39" i="12"/>
  <c r="I57" i="12" s="1"/>
  <c r="J39" i="7"/>
  <c r="J46" i="14"/>
  <c r="I66" i="14"/>
  <c r="J21" i="14"/>
  <c r="I70" i="14"/>
  <c r="J14" i="7"/>
  <c r="I14" i="12"/>
  <c r="J28" i="14"/>
  <c r="I75" i="14"/>
  <c r="J48" i="7"/>
  <c r="I48" i="12"/>
  <c r="I68" i="12" s="1"/>
  <c r="I41" i="7"/>
  <c r="H41" i="12"/>
  <c r="H55" i="12" s="1"/>
  <c r="J47" i="7"/>
  <c r="I47" i="12"/>
  <c r="I67" i="12" s="1"/>
  <c r="H49" i="7"/>
  <c r="I12" i="15" s="1"/>
  <c r="J32" i="7"/>
  <c r="I32" i="12"/>
  <c r="J29" i="14"/>
  <c r="I58" i="14"/>
  <c r="I20" i="12"/>
  <c r="J20" i="7"/>
  <c r="I17" i="12"/>
  <c r="I63" i="12" s="1"/>
  <c r="J17" i="7"/>
  <c r="I30" i="12"/>
  <c r="J30" i="7"/>
  <c r="J25" i="7"/>
  <c r="I25" i="12"/>
  <c r="I72" i="12" s="1"/>
  <c r="I63" i="8"/>
  <c r="J17" i="8"/>
  <c r="I33" i="12"/>
  <c r="J33" i="7"/>
  <c r="I21" i="12"/>
  <c r="J21" i="7"/>
  <c r="J47" i="14"/>
  <c r="I67" i="14"/>
  <c r="J13" i="14"/>
  <c r="I60" i="14"/>
  <c r="I29" i="12"/>
  <c r="I58" i="12" s="1"/>
  <c r="J29" i="7"/>
  <c r="J46" i="7"/>
  <c r="I46" i="12"/>
  <c r="I66" i="12" s="1"/>
  <c r="J48" i="14"/>
  <c r="I68" i="14"/>
  <c r="J15" i="14"/>
  <c r="I61" i="14"/>
  <c r="J30" i="14"/>
  <c r="I53" i="14"/>
  <c r="J17" i="15" s="1"/>
  <c r="I37" i="12"/>
  <c r="J37" i="7"/>
  <c r="J53" i="7" s="1"/>
  <c r="K16" i="15" s="1"/>
  <c r="I43" i="12"/>
  <c r="J43" i="7"/>
  <c r="J26" i="7"/>
  <c r="I26" i="12"/>
  <c r="I73" i="12" s="1"/>
  <c r="J17" i="14"/>
  <c r="I63" i="14"/>
  <c r="J27" i="7"/>
  <c r="I27" i="12"/>
  <c r="I74" i="12" s="1"/>
  <c r="J34" i="7"/>
  <c r="I34" i="12"/>
  <c r="J16" i="7"/>
  <c r="I16" i="12"/>
  <c r="I62" i="12" s="1"/>
  <c r="J24" i="14"/>
  <c r="I71" i="14"/>
  <c r="J27" i="14"/>
  <c r="I74" i="14"/>
  <c r="H69" i="12"/>
  <c r="J28" i="7"/>
  <c r="I28" i="12"/>
  <c r="I75" i="12" s="1"/>
  <c r="I31" i="12"/>
  <c r="J31" i="7"/>
  <c r="G49" i="7"/>
  <c r="H12" i="15" s="1"/>
  <c r="P11" i="7"/>
  <c r="O11" i="12"/>
  <c r="I64" i="7"/>
  <c r="J40" i="8"/>
  <c r="I55" i="8"/>
  <c r="J43" i="8"/>
  <c r="I65" i="8"/>
  <c r="G56" i="7"/>
  <c r="I58" i="7"/>
  <c r="J60" i="7"/>
  <c r="I54" i="7"/>
  <c r="J67" i="7"/>
  <c r="H42" i="8"/>
  <c r="G56" i="8"/>
  <c r="J63" i="7"/>
  <c r="J62" i="7"/>
  <c r="J66" i="7"/>
  <c r="J74" i="7"/>
  <c r="I70" i="7"/>
  <c r="I73" i="7"/>
  <c r="I75" i="7"/>
  <c r="I72" i="7"/>
  <c r="I71" i="7"/>
  <c r="I61" i="7"/>
  <c r="I68" i="7"/>
  <c r="J57" i="7"/>
  <c r="I59" i="7"/>
  <c r="J69" i="7"/>
  <c r="K57" i="8"/>
  <c r="L39" i="8"/>
  <c r="K64" i="8"/>
  <c r="L18" i="8"/>
  <c r="K62" i="8"/>
  <c r="L16" i="8"/>
  <c r="K69" i="8"/>
  <c r="L19" i="8"/>
  <c r="K61" i="8"/>
  <c r="L15" i="8"/>
  <c r="K72" i="8"/>
  <c r="L25" i="8"/>
  <c r="K60" i="8"/>
  <c r="L13" i="8"/>
  <c r="K58" i="8"/>
  <c r="L29" i="8"/>
  <c r="K66" i="8"/>
  <c r="L46" i="8"/>
  <c r="K70" i="8"/>
  <c r="L21" i="8"/>
  <c r="K67" i="8"/>
  <c r="L47" i="8"/>
  <c r="J54" i="8"/>
  <c r="K38" i="8"/>
  <c r="J73" i="8"/>
  <c r="K26" i="8"/>
  <c r="J53" i="8"/>
  <c r="K30" i="8"/>
  <c r="J68" i="8"/>
  <c r="K48" i="8"/>
  <c r="J71" i="8"/>
  <c r="K24" i="8"/>
  <c r="K59" i="8"/>
  <c r="L11" i="8"/>
  <c r="K74" i="8"/>
  <c r="L27" i="8"/>
  <c r="C14" i="4"/>
  <c r="A13" i="4"/>
  <c r="D13" i="4" s="1"/>
  <c r="J31" i="12" l="1"/>
  <c r="K31" i="7"/>
  <c r="K34" i="7"/>
  <c r="J34" i="12"/>
  <c r="K17" i="14"/>
  <c r="J63" i="14"/>
  <c r="K29" i="7"/>
  <c r="J29" i="12"/>
  <c r="J58" i="12" s="1"/>
  <c r="J33" i="12"/>
  <c r="K33" i="7"/>
  <c r="K17" i="7"/>
  <c r="J17" i="12"/>
  <c r="J63" i="12" s="1"/>
  <c r="I41" i="12"/>
  <c r="J41" i="7"/>
  <c r="K39" i="14"/>
  <c r="J57" i="14"/>
  <c r="K18" i="14"/>
  <c r="J64" i="14"/>
  <c r="K16" i="14"/>
  <c r="J62" i="14"/>
  <c r="K35" i="7"/>
  <c r="J35" i="12"/>
  <c r="K30" i="14"/>
  <c r="J53" i="14"/>
  <c r="K17" i="15" s="1"/>
  <c r="K48" i="14"/>
  <c r="J68" i="14"/>
  <c r="K47" i="14"/>
  <c r="J67" i="14"/>
  <c r="J25" i="12"/>
  <c r="J72" i="12" s="1"/>
  <c r="K25" i="7"/>
  <c r="K29" i="14"/>
  <c r="J58" i="14"/>
  <c r="K28" i="14"/>
  <c r="J75" i="14"/>
  <c r="K21" i="14"/>
  <c r="J70" i="14"/>
  <c r="J39" i="12"/>
  <c r="J57" i="12" s="1"/>
  <c r="K39" i="7"/>
  <c r="I42" i="7"/>
  <c r="I49" i="7" s="1"/>
  <c r="J12" i="15" s="1"/>
  <c r="H42" i="12"/>
  <c r="H56" i="12" s="1"/>
  <c r="K15" i="7"/>
  <c r="J15" i="12"/>
  <c r="J61" i="12" s="1"/>
  <c r="I60" i="12"/>
  <c r="K12" i="14"/>
  <c r="J59" i="14"/>
  <c r="K22" i="7"/>
  <c r="J22" i="12"/>
  <c r="I69" i="12"/>
  <c r="I55" i="12"/>
  <c r="K44" i="7"/>
  <c r="J44" i="12"/>
  <c r="K19" i="14"/>
  <c r="J69" i="14"/>
  <c r="K24" i="14"/>
  <c r="J71" i="14"/>
  <c r="J36" i="12"/>
  <c r="K36" i="7"/>
  <c r="J24" i="12"/>
  <c r="J71" i="12" s="1"/>
  <c r="K24" i="7"/>
  <c r="K43" i="14"/>
  <c r="J65" i="14"/>
  <c r="I55" i="7"/>
  <c r="K27" i="14"/>
  <c r="J74" i="14"/>
  <c r="K16" i="7"/>
  <c r="J16" i="12"/>
  <c r="J62" i="12" s="1"/>
  <c r="K27" i="7"/>
  <c r="J27" i="12"/>
  <c r="J74" i="12" s="1"/>
  <c r="K26" i="7"/>
  <c r="J26" i="12"/>
  <c r="J73" i="12" s="1"/>
  <c r="K37" i="7"/>
  <c r="J37" i="12"/>
  <c r="J21" i="12"/>
  <c r="K21" i="7"/>
  <c r="J63" i="8"/>
  <c r="K17" i="8"/>
  <c r="K30" i="7"/>
  <c r="J30" i="12"/>
  <c r="K20" i="7"/>
  <c r="J20" i="12"/>
  <c r="K47" i="7"/>
  <c r="J47" i="12"/>
  <c r="J67" i="12" s="1"/>
  <c r="K48" i="7"/>
  <c r="J48" i="12"/>
  <c r="J68" i="12" s="1"/>
  <c r="K25" i="14"/>
  <c r="J72" i="14"/>
  <c r="J75" i="8"/>
  <c r="K28" i="8"/>
  <c r="J13" i="12"/>
  <c r="K13" i="7"/>
  <c r="K40" i="14"/>
  <c r="J55" i="14"/>
  <c r="K38" i="7"/>
  <c r="J38" i="12"/>
  <c r="J54" i="12" s="1"/>
  <c r="K19" i="7"/>
  <c r="J19" i="12"/>
  <c r="J69" i="12" s="1"/>
  <c r="J40" i="12"/>
  <c r="K40" i="7"/>
  <c r="J28" i="12"/>
  <c r="J75" i="12" s="1"/>
  <c r="K28" i="7"/>
  <c r="K43" i="7"/>
  <c r="J43" i="12"/>
  <c r="K15" i="14"/>
  <c r="J61" i="14"/>
  <c r="J46" i="12"/>
  <c r="J66" i="12" s="1"/>
  <c r="K46" i="7"/>
  <c r="K66" i="7" s="1"/>
  <c r="K13" i="14"/>
  <c r="J60" i="14"/>
  <c r="I70" i="12"/>
  <c r="I53" i="12"/>
  <c r="J32" i="12"/>
  <c r="K32" i="7"/>
  <c r="J14" i="12"/>
  <c r="K14" i="7"/>
  <c r="K60" i="7" s="1"/>
  <c r="K46" i="14"/>
  <c r="J66" i="14"/>
  <c r="J45" i="7"/>
  <c r="I45" i="12"/>
  <c r="I65" i="12" s="1"/>
  <c r="K12" i="7"/>
  <c r="J12" i="12"/>
  <c r="J59" i="12" s="1"/>
  <c r="K26" i="14"/>
  <c r="J73" i="14"/>
  <c r="J18" i="12"/>
  <c r="J64" i="12" s="1"/>
  <c r="K18" i="7"/>
  <c r="K23" i="7"/>
  <c r="J23" i="12"/>
  <c r="I42" i="14"/>
  <c r="H56" i="14"/>
  <c r="H49" i="14"/>
  <c r="I13" i="15" s="1"/>
  <c r="K38" i="14"/>
  <c r="J54" i="14"/>
  <c r="Q11" i="7"/>
  <c r="P11" i="12"/>
  <c r="J59" i="7"/>
  <c r="J68" i="7"/>
  <c r="J71" i="7"/>
  <c r="J75" i="7"/>
  <c r="K74" i="7"/>
  <c r="K62" i="7"/>
  <c r="H56" i="8"/>
  <c r="I42" i="8"/>
  <c r="J54" i="7"/>
  <c r="J58" i="7"/>
  <c r="K53" i="7"/>
  <c r="L16" i="15" s="1"/>
  <c r="J55" i="8"/>
  <c r="K40" i="8"/>
  <c r="K69" i="7"/>
  <c r="K57" i="7"/>
  <c r="J61" i="7"/>
  <c r="J72" i="7"/>
  <c r="J73" i="7"/>
  <c r="J70" i="7"/>
  <c r="J55" i="7"/>
  <c r="K67" i="7"/>
  <c r="H56" i="7"/>
  <c r="K43" i="8"/>
  <c r="J65" i="8"/>
  <c r="J64" i="7"/>
  <c r="L57" i="8"/>
  <c r="M39" i="8"/>
  <c r="L59" i="8"/>
  <c r="M11" i="8"/>
  <c r="K68" i="8"/>
  <c r="L48" i="8"/>
  <c r="K73" i="8"/>
  <c r="L26" i="8"/>
  <c r="L67" i="8"/>
  <c r="M47" i="8"/>
  <c r="L66" i="8"/>
  <c r="M46" i="8"/>
  <c r="L60" i="8"/>
  <c r="M13" i="8"/>
  <c r="L69" i="8"/>
  <c r="M19" i="8"/>
  <c r="L74" i="8"/>
  <c r="M27" i="8"/>
  <c r="K71" i="8"/>
  <c r="L24" i="8"/>
  <c r="K53" i="8"/>
  <c r="L30" i="8"/>
  <c r="K54" i="8"/>
  <c r="L38" i="8"/>
  <c r="L70" i="8"/>
  <c r="M21" i="8"/>
  <c r="L58" i="8"/>
  <c r="M29" i="8"/>
  <c r="L72" i="8"/>
  <c r="M25" i="8"/>
  <c r="L61" i="8"/>
  <c r="M15" i="8"/>
  <c r="L62" i="8"/>
  <c r="M16" i="8"/>
  <c r="L64" i="8"/>
  <c r="M18" i="8"/>
  <c r="C15" i="4"/>
  <c r="A14" i="4"/>
  <c r="D14" i="4" s="1"/>
  <c r="L46" i="14" l="1"/>
  <c r="K66" i="14"/>
  <c r="L15" i="14"/>
  <c r="K61" i="14"/>
  <c r="L17" i="7"/>
  <c r="K17" i="12"/>
  <c r="K63" i="12" s="1"/>
  <c r="L23" i="7"/>
  <c r="K23" i="12"/>
  <c r="L26" i="14"/>
  <c r="K73" i="14"/>
  <c r="L14" i="7"/>
  <c r="L60" i="7" s="1"/>
  <c r="K14" i="12"/>
  <c r="K46" i="12"/>
  <c r="K66" i="12" s="1"/>
  <c r="L46" i="7"/>
  <c r="K19" i="12"/>
  <c r="K69" i="12" s="1"/>
  <c r="L19" i="7"/>
  <c r="L40" i="14"/>
  <c r="K55" i="14"/>
  <c r="L48" i="7"/>
  <c r="K48" i="12"/>
  <c r="K68" i="12" s="1"/>
  <c r="L20" i="7"/>
  <c r="K20" i="12"/>
  <c r="K37" i="12"/>
  <c r="L37" i="7"/>
  <c r="L27" i="7"/>
  <c r="K27" i="12"/>
  <c r="K74" i="12" s="1"/>
  <c r="L27" i="14"/>
  <c r="K74" i="14"/>
  <c r="L43" i="14"/>
  <c r="K65" i="14"/>
  <c r="L19" i="14"/>
  <c r="K69" i="14"/>
  <c r="K15" i="12"/>
  <c r="K61" i="12" s="1"/>
  <c r="L15" i="7"/>
  <c r="K39" i="12"/>
  <c r="K57" i="12" s="1"/>
  <c r="L39" i="7"/>
  <c r="L25" i="7"/>
  <c r="K25" i="12"/>
  <c r="K72" i="12" s="1"/>
  <c r="K41" i="7"/>
  <c r="J41" i="12"/>
  <c r="L33" i="7"/>
  <c r="K33" i="12"/>
  <c r="L34" i="7"/>
  <c r="K34" i="12"/>
  <c r="L38" i="14"/>
  <c r="K54" i="14"/>
  <c r="L13" i="14"/>
  <c r="K60" i="14"/>
  <c r="K63" i="8"/>
  <c r="L17" i="8"/>
  <c r="L29" i="14"/>
  <c r="K58" i="14"/>
  <c r="L30" i="14"/>
  <c r="K53" i="14"/>
  <c r="L17" i="15" s="1"/>
  <c r="L39" i="14"/>
  <c r="K57" i="14"/>
  <c r="K63" i="7"/>
  <c r="K18" i="12"/>
  <c r="K64" i="12" s="1"/>
  <c r="L18" i="7"/>
  <c r="K45" i="7"/>
  <c r="J45" i="12"/>
  <c r="J65" i="12" s="1"/>
  <c r="J65" i="7"/>
  <c r="L43" i="7"/>
  <c r="K43" i="12"/>
  <c r="L40" i="7"/>
  <c r="K40" i="12"/>
  <c r="K13" i="12"/>
  <c r="L13" i="7"/>
  <c r="J53" i="12"/>
  <c r="K21" i="12"/>
  <c r="L21" i="7"/>
  <c r="L24" i="7"/>
  <c r="K24" i="12"/>
  <c r="K71" i="12" s="1"/>
  <c r="L12" i="14"/>
  <c r="K59" i="14"/>
  <c r="L28" i="14"/>
  <c r="K75" i="14"/>
  <c r="L48" i="14"/>
  <c r="K68" i="14"/>
  <c r="L35" i="7"/>
  <c r="K35" i="12"/>
  <c r="L18" i="14"/>
  <c r="K64" i="14"/>
  <c r="L31" i="7"/>
  <c r="K31" i="12"/>
  <c r="K12" i="12"/>
  <c r="K59" i="12" s="1"/>
  <c r="L12" i="7"/>
  <c r="L28" i="8"/>
  <c r="K75" i="8"/>
  <c r="L36" i="7"/>
  <c r="K36" i="12"/>
  <c r="L21" i="14"/>
  <c r="K70" i="14"/>
  <c r="L47" i="14"/>
  <c r="K67" i="14"/>
  <c r="L16" i="14"/>
  <c r="K62" i="14"/>
  <c r="L29" i="7"/>
  <c r="K29" i="12"/>
  <c r="K58" i="12" s="1"/>
  <c r="J42" i="14"/>
  <c r="I56" i="14"/>
  <c r="I49" i="14"/>
  <c r="J13" i="15" s="1"/>
  <c r="K32" i="12"/>
  <c r="L32" i="7"/>
  <c r="L28" i="7"/>
  <c r="K28" i="12"/>
  <c r="K75" i="12" s="1"/>
  <c r="J55" i="12"/>
  <c r="L38" i="7"/>
  <c r="K38" i="12"/>
  <c r="K54" i="12" s="1"/>
  <c r="J60" i="12"/>
  <c r="L25" i="14"/>
  <c r="K72" i="14"/>
  <c r="L47" i="7"/>
  <c r="K47" i="12"/>
  <c r="K67" i="12" s="1"/>
  <c r="L30" i="7"/>
  <c r="L53" i="7" s="1"/>
  <c r="M16" i="15" s="1"/>
  <c r="K30" i="12"/>
  <c r="J70" i="12"/>
  <c r="L26" i="7"/>
  <c r="K26" i="12"/>
  <c r="K73" i="12" s="1"/>
  <c r="K16" i="12"/>
  <c r="K62" i="12" s="1"/>
  <c r="L16" i="7"/>
  <c r="L24" i="14"/>
  <c r="K71" i="14"/>
  <c r="K44" i="12"/>
  <c r="L44" i="7"/>
  <c r="L22" i="7"/>
  <c r="K22" i="12"/>
  <c r="J42" i="7"/>
  <c r="I42" i="12"/>
  <c r="I56" i="12" s="1"/>
  <c r="L17" i="14"/>
  <c r="K63" i="14"/>
  <c r="R11" i="7"/>
  <c r="Q11" i="12"/>
  <c r="K73" i="7"/>
  <c r="L69" i="7"/>
  <c r="K54" i="7"/>
  <c r="L62" i="7"/>
  <c r="L74" i="7"/>
  <c r="K75" i="7"/>
  <c r="K68" i="7"/>
  <c r="K55" i="8"/>
  <c r="L40" i="8"/>
  <c r="J42" i="8"/>
  <c r="I56" i="8"/>
  <c r="K65" i="8"/>
  <c r="L43" i="8"/>
  <c r="L63" i="7"/>
  <c r="K61" i="7"/>
  <c r="K64" i="7"/>
  <c r="I56" i="7"/>
  <c r="L67" i="7"/>
  <c r="K70" i="7"/>
  <c r="K72" i="7"/>
  <c r="L57" i="7"/>
  <c r="K58" i="7"/>
  <c r="L66" i="7"/>
  <c r="K71" i="7"/>
  <c r="K59" i="7"/>
  <c r="M57" i="8"/>
  <c r="N39" i="8"/>
  <c r="M62" i="8"/>
  <c r="N16" i="8"/>
  <c r="M72" i="8"/>
  <c r="N25" i="8"/>
  <c r="L53" i="8"/>
  <c r="M30" i="8"/>
  <c r="M74" i="8"/>
  <c r="N27" i="8"/>
  <c r="M69" i="8"/>
  <c r="N19" i="8"/>
  <c r="M60" i="8"/>
  <c r="N13" i="8"/>
  <c r="M67" i="8"/>
  <c r="N47" i="8"/>
  <c r="L68" i="8"/>
  <c r="M48" i="8"/>
  <c r="M64" i="8"/>
  <c r="N18" i="8"/>
  <c r="M61" i="8"/>
  <c r="N15" i="8"/>
  <c r="M58" i="8"/>
  <c r="N29" i="8"/>
  <c r="M70" i="8"/>
  <c r="N21" i="8"/>
  <c r="L54" i="8"/>
  <c r="M38" i="8"/>
  <c r="L71" i="8"/>
  <c r="M24" i="8"/>
  <c r="M66" i="8"/>
  <c r="N46" i="8"/>
  <c r="L73" i="8"/>
  <c r="M26" i="8"/>
  <c r="M59" i="8"/>
  <c r="N11" i="8"/>
  <c r="A15" i="4"/>
  <c r="D15" i="4" s="1"/>
  <c r="C16" i="4"/>
  <c r="M25" i="14" l="1"/>
  <c r="L72" i="14"/>
  <c r="L75" i="8"/>
  <c r="M28" i="8"/>
  <c r="M12" i="14"/>
  <c r="L59" i="14"/>
  <c r="L63" i="8"/>
  <c r="M17" i="8"/>
  <c r="L41" i="7"/>
  <c r="K41" i="12"/>
  <c r="K55" i="12" s="1"/>
  <c r="M19" i="14"/>
  <c r="L69" i="14"/>
  <c r="L48" i="12"/>
  <c r="L68" i="12" s="1"/>
  <c r="M48" i="7"/>
  <c r="M17" i="14"/>
  <c r="L63" i="14"/>
  <c r="M22" i="7"/>
  <c r="L22" i="12"/>
  <c r="M24" i="14"/>
  <c r="L71" i="14"/>
  <c r="L26" i="12"/>
  <c r="L73" i="12" s="1"/>
  <c r="M26" i="7"/>
  <c r="L31" i="12"/>
  <c r="M31" i="7"/>
  <c r="L35" i="12"/>
  <c r="M35" i="7"/>
  <c r="M28" i="14"/>
  <c r="L75" i="14"/>
  <c r="M40" i="7"/>
  <c r="L40" i="12"/>
  <c r="M30" i="14"/>
  <c r="L53" i="14"/>
  <c r="M17" i="15" s="1"/>
  <c r="M38" i="14"/>
  <c r="L54" i="14"/>
  <c r="M15" i="7"/>
  <c r="L15" i="12"/>
  <c r="L61" i="12" s="1"/>
  <c r="L14" i="12"/>
  <c r="M14" i="7"/>
  <c r="L23" i="12"/>
  <c r="M23" i="7"/>
  <c r="M15" i="14"/>
  <c r="L61" i="14"/>
  <c r="L30" i="12"/>
  <c r="M30" i="7"/>
  <c r="M21" i="14"/>
  <c r="L70" i="14"/>
  <c r="K70" i="12"/>
  <c r="M34" i="7"/>
  <c r="L34" i="12"/>
  <c r="M27" i="14"/>
  <c r="L74" i="14"/>
  <c r="M44" i="7"/>
  <c r="L44" i="12"/>
  <c r="L16" i="12"/>
  <c r="L62" i="12" s="1"/>
  <c r="M16" i="7"/>
  <c r="M62" i="7" s="1"/>
  <c r="M47" i="7"/>
  <c r="L47" i="12"/>
  <c r="L67" i="12" s="1"/>
  <c r="M28" i="7"/>
  <c r="L28" i="12"/>
  <c r="L75" i="12" s="1"/>
  <c r="M29" i="7"/>
  <c r="L29" i="12"/>
  <c r="L58" i="12" s="1"/>
  <c r="M47" i="14"/>
  <c r="L67" i="14"/>
  <c r="L36" i="12"/>
  <c r="M36" i="7"/>
  <c r="L12" i="12"/>
  <c r="L59" i="12" s="1"/>
  <c r="M12" i="7"/>
  <c r="M24" i="7"/>
  <c r="L24" i="12"/>
  <c r="L71" i="12" s="1"/>
  <c r="L13" i="12"/>
  <c r="M13" i="7"/>
  <c r="L45" i="7"/>
  <c r="K45" i="12"/>
  <c r="K65" i="12" s="1"/>
  <c r="K65" i="7"/>
  <c r="M33" i="7"/>
  <c r="L33" i="12"/>
  <c r="M25" i="7"/>
  <c r="L25" i="12"/>
  <c r="L72" i="12" s="1"/>
  <c r="M43" i="14"/>
  <c r="L65" i="14"/>
  <c r="M27" i="7"/>
  <c r="L27" i="12"/>
  <c r="L74" i="12" s="1"/>
  <c r="M20" i="7"/>
  <c r="L20" i="12"/>
  <c r="M40" i="14"/>
  <c r="L55" i="14"/>
  <c r="L46" i="12"/>
  <c r="L66" i="12" s="1"/>
  <c r="M46" i="7"/>
  <c r="M16" i="14"/>
  <c r="L62" i="14"/>
  <c r="K55" i="7"/>
  <c r="K42" i="7"/>
  <c r="J42" i="12"/>
  <c r="J56" i="12" s="1"/>
  <c r="J49" i="7"/>
  <c r="K12" i="15" s="1"/>
  <c r="K53" i="12"/>
  <c r="L38" i="12"/>
  <c r="L54" i="12" s="1"/>
  <c r="M38" i="7"/>
  <c r="L32" i="12"/>
  <c r="M32" i="7"/>
  <c r="K42" i="14"/>
  <c r="J56" i="14"/>
  <c r="J49" i="14"/>
  <c r="K13" i="15" s="1"/>
  <c r="M18" i="14"/>
  <c r="L64" i="14"/>
  <c r="M48" i="14"/>
  <c r="L68" i="14"/>
  <c r="L21" i="12"/>
  <c r="M21" i="7"/>
  <c r="K60" i="12"/>
  <c r="M43" i="7"/>
  <c r="L43" i="12"/>
  <c r="M18" i="7"/>
  <c r="L18" i="12"/>
  <c r="L64" i="12" s="1"/>
  <c r="M39" i="14"/>
  <c r="L57" i="14"/>
  <c r="M29" i="14"/>
  <c r="L58" i="14"/>
  <c r="M13" i="14"/>
  <c r="L60" i="14"/>
  <c r="L39" i="12"/>
  <c r="L57" i="12" s="1"/>
  <c r="M39" i="7"/>
  <c r="M37" i="7"/>
  <c r="M53" i="7" s="1"/>
  <c r="N16" i="15" s="1"/>
  <c r="L37" i="12"/>
  <c r="M19" i="7"/>
  <c r="L19" i="12"/>
  <c r="L69" i="12" s="1"/>
  <c r="M26" i="14"/>
  <c r="L73" i="14"/>
  <c r="L17" i="12"/>
  <c r="L63" i="12" s="1"/>
  <c r="M17" i="7"/>
  <c r="M63" i="7" s="1"/>
  <c r="M46" i="14"/>
  <c r="L66" i="14"/>
  <c r="S11" i="7"/>
  <c r="R11" i="12"/>
  <c r="M66" i="7"/>
  <c r="J56" i="8"/>
  <c r="K42" i="8"/>
  <c r="M74" i="7"/>
  <c r="L54" i="7"/>
  <c r="L65" i="8"/>
  <c r="M43" i="8"/>
  <c r="L55" i="8"/>
  <c r="M40" i="8"/>
  <c r="L71" i="7"/>
  <c r="L70" i="7"/>
  <c r="L64" i="7"/>
  <c r="L68" i="7"/>
  <c r="M69" i="7"/>
  <c r="L59" i="7"/>
  <c r="L58" i="7"/>
  <c r="L72" i="7"/>
  <c r="L55" i="7"/>
  <c r="J56" i="7"/>
  <c r="L61" i="7"/>
  <c r="L75" i="7"/>
  <c r="L73" i="7"/>
  <c r="N57" i="8"/>
  <c r="O39" i="8"/>
  <c r="M73" i="8"/>
  <c r="N26" i="8"/>
  <c r="O46" i="8"/>
  <c r="N66" i="8"/>
  <c r="M54" i="8"/>
  <c r="N38" i="8"/>
  <c r="N58" i="8"/>
  <c r="O29" i="8"/>
  <c r="N64" i="8"/>
  <c r="O18" i="8"/>
  <c r="N67" i="8"/>
  <c r="O47" i="8"/>
  <c r="N60" i="8"/>
  <c r="O13" i="8"/>
  <c r="N74" i="8"/>
  <c r="O27" i="8"/>
  <c r="N72" i="8"/>
  <c r="O25" i="8"/>
  <c r="N59" i="8"/>
  <c r="O11" i="8"/>
  <c r="M71" i="8"/>
  <c r="N24" i="8"/>
  <c r="N70" i="8"/>
  <c r="O21" i="8"/>
  <c r="N61" i="8"/>
  <c r="O15" i="8"/>
  <c r="M68" i="8"/>
  <c r="N48" i="8"/>
  <c r="N69" i="8"/>
  <c r="O19" i="8"/>
  <c r="M53" i="8"/>
  <c r="N30" i="8"/>
  <c r="N62" i="8"/>
  <c r="O16" i="8"/>
  <c r="C17" i="4"/>
  <c r="A16" i="4"/>
  <c r="D16" i="4" s="1"/>
  <c r="N47" i="7" l="1"/>
  <c r="M47" i="12"/>
  <c r="M67" i="12" s="1"/>
  <c r="N15" i="14"/>
  <c r="M61" i="14"/>
  <c r="N38" i="14"/>
  <c r="M54" i="14"/>
  <c r="N26" i="7"/>
  <c r="M26" i="12"/>
  <c r="M73" i="12" s="1"/>
  <c r="M48" i="12"/>
  <c r="M68" i="12" s="1"/>
  <c r="N48" i="7"/>
  <c r="M75" i="8"/>
  <c r="N28" i="8"/>
  <c r="M67" i="7"/>
  <c r="N19" i="7"/>
  <c r="M19" i="12"/>
  <c r="N29" i="14"/>
  <c r="M58" i="14"/>
  <c r="N18" i="7"/>
  <c r="M18" i="12"/>
  <c r="M64" i="12" s="1"/>
  <c r="M21" i="12"/>
  <c r="N21" i="7"/>
  <c r="L42" i="14"/>
  <c r="K56" i="14"/>
  <c r="K49" i="14"/>
  <c r="L13" i="15" s="1"/>
  <c r="L42" i="7"/>
  <c r="K42" i="12"/>
  <c r="K56" i="12" s="1"/>
  <c r="N16" i="14"/>
  <c r="M62" i="14"/>
  <c r="N40" i="14"/>
  <c r="M55" i="14"/>
  <c r="M27" i="12"/>
  <c r="M74" i="12" s="1"/>
  <c r="N27" i="7"/>
  <c r="M25" i="12"/>
  <c r="M72" i="12" s="1"/>
  <c r="N25" i="7"/>
  <c r="L60" i="12"/>
  <c r="N12" i="7"/>
  <c r="M12" i="12"/>
  <c r="M59" i="12" s="1"/>
  <c r="M16" i="12"/>
  <c r="M62" i="12" s="1"/>
  <c r="N16" i="7"/>
  <c r="N34" i="7"/>
  <c r="M34" i="12"/>
  <c r="M30" i="12"/>
  <c r="N30" i="7"/>
  <c r="N23" i="7"/>
  <c r="M23" i="12"/>
  <c r="N31" i="7"/>
  <c r="M31" i="12"/>
  <c r="N22" i="7"/>
  <c r="M22" i="12"/>
  <c r="L41" i="12"/>
  <c r="M41" i="7"/>
  <c r="M39" i="12"/>
  <c r="M57" i="12" s="1"/>
  <c r="N39" i="7"/>
  <c r="N48" i="14"/>
  <c r="M68" i="14"/>
  <c r="M38" i="12"/>
  <c r="M54" i="12" s="1"/>
  <c r="N38" i="7"/>
  <c r="N13" i="7"/>
  <c r="M13" i="12"/>
  <c r="M29" i="12"/>
  <c r="M58" i="12" s="1"/>
  <c r="N29" i="7"/>
  <c r="M44" i="12"/>
  <c r="N44" i="7"/>
  <c r="N21" i="14"/>
  <c r="M70" i="14"/>
  <c r="M40" i="12"/>
  <c r="N40" i="7"/>
  <c r="M60" i="7"/>
  <c r="M57" i="7"/>
  <c r="L65" i="12"/>
  <c r="L70" i="12"/>
  <c r="N18" i="14"/>
  <c r="M64" i="14"/>
  <c r="N32" i="7"/>
  <c r="M32" i="12"/>
  <c r="N46" i="7"/>
  <c r="M46" i="12"/>
  <c r="M66" i="12" s="1"/>
  <c r="M45" i="7"/>
  <c r="L45" i="12"/>
  <c r="L65" i="7"/>
  <c r="N47" i="14"/>
  <c r="M67" i="14"/>
  <c r="M28" i="12"/>
  <c r="M75" i="12" s="1"/>
  <c r="N28" i="7"/>
  <c r="L53" i="12"/>
  <c r="M15" i="12"/>
  <c r="M61" i="12" s="1"/>
  <c r="N15" i="7"/>
  <c r="N30" i="14"/>
  <c r="M53" i="14"/>
  <c r="N17" i="15" s="1"/>
  <c r="N28" i="14"/>
  <c r="M75" i="14"/>
  <c r="M63" i="8"/>
  <c r="N17" i="8"/>
  <c r="M17" i="12"/>
  <c r="M63" i="12" s="1"/>
  <c r="N17" i="7"/>
  <c r="N46" i="14"/>
  <c r="M66" i="14"/>
  <c r="N26" i="14"/>
  <c r="M73" i="14"/>
  <c r="M37" i="12"/>
  <c r="N37" i="7"/>
  <c r="N13" i="14"/>
  <c r="M60" i="14"/>
  <c r="N39" i="14"/>
  <c r="M57" i="14"/>
  <c r="M43" i="12"/>
  <c r="N43" i="7"/>
  <c r="N20" i="7"/>
  <c r="M20" i="12"/>
  <c r="N43" i="14"/>
  <c r="M65" i="14"/>
  <c r="N33" i="7"/>
  <c r="M33" i="12"/>
  <c r="N24" i="7"/>
  <c r="M24" i="12"/>
  <c r="M71" i="12" s="1"/>
  <c r="N36" i="7"/>
  <c r="M36" i="12"/>
  <c r="N27" i="14"/>
  <c r="M74" i="14"/>
  <c r="N14" i="7"/>
  <c r="M14" i="12"/>
  <c r="L55" i="12"/>
  <c r="M35" i="12"/>
  <c r="N35" i="7"/>
  <c r="K49" i="7"/>
  <c r="L12" i="15" s="1"/>
  <c r="N24" i="14"/>
  <c r="M71" i="14"/>
  <c r="N17" i="14"/>
  <c r="M63" i="14"/>
  <c r="N19" i="14"/>
  <c r="M69" i="14"/>
  <c r="N12" i="14"/>
  <c r="M59" i="14"/>
  <c r="N25" i="14"/>
  <c r="M72" i="14"/>
  <c r="T11" i="7"/>
  <c r="S11" i="12"/>
  <c r="M61" i="7"/>
  <c r="M58" i="7"/>
  <c r="M70" i="7"/>
  <c r="N67" i="7"/>
  <c r="N60" i="7"/>
  <c r="K56" i="7"/>
  <c r="M72" i="7"/>
  <c r="M64" i="7"/>
  <c r="N57" i="7"/>
  <c r="N74" i="7"/>
  <c r="N63" i="7"/>
  <c r="N66" i="7"/>
  <c r="M65" i="8"/>
  <c r="N43" i="8"/>
  <c r="L42" i="8"/>
  <c r="K56" i="8"/>
  <c r="M73" i="7"/>
  <c r="M55" i="7"/>
  <c r="M68" i="7"/>
  <c r="M71" i="7"/>
  <c r="M55" i="8"/>
  <c r="N40" i="8"/>
  <c r="M59" i="7"/>
  <c r="M54" i="7"/>
  <c r="M75" i="7"/>
  <c r="N69" i="7"/>
  <c r="P39" i="8"/>
  <c r="O57" i="8"/>
  <c r="O66" i="8"/>
  <c r="P46" i="8"/>
  <c r="N53" i="8"/>
  <c r="O30" i="8"/>
  <c r="O61" i="8"/>
  <c r="P15" i="8"/>
  <c r="N71" i="8"/>
  <c r="O24" i="8"/>
  <c r="O72" i="8"/>
  <c r="P25" i="8"/>
  <c r="O74" i="8"/>
  <c r="P27" i="8"/>
  <c r="O67" i="8"/>
  <c r="P47" i="8"/>
  <c r="O58" i="8"/>
  <c r="P29" i="8"/>
  <c r="N73" i="8"/>
  <c r="O26" i="8"/>
  <c r="O62" i="8"/>
  <c r="P16" i="8"/>
  <c r="O69" i="8"/>
  <c r="P19" i="8"/>
  <c r="N68" i="8"/>
  <c r="O48" i="8"/>
  <c r="O70" i="8"/>
  <c r="P21" i="8"/>
  <c r="O59" i="8"/>
  <c r="P11" i="8"/>
  <c r="O60" i="8"/>
  <c r="P13" i="8"/>
  <c r="O64" i="8"/>
  <c r="P18" i="8"/>
  <c r="N54" i="8"/>
  <c r="O38" i="8"/>
  <c r="A17" i="4"/>
  <c r="D17" i="4" s="1"/>
  <c r="C18" i="4"/>
  <c r="M70" i="12" l="1"/>
  <c r="N53" i="7"/>
  <c r="O16" i="15" s="1"/>
  <c r="N45" i="7"/>
  <c r="M45" i="12"/>
  <c r="M65" i="7"/>
  <c r="O40" i="7"/>
  <c r="N40" i="12"/>
  <c r="M41" i="12"/>
  <c r="N41" i="7"/>
  <c r="O16" i="7"/>
  <c r="N16" i="12"/>
  <c r="N62" i="12" s="1"/>
  <c r="O27" i="7"/>
  <c r="N27" i="12"/>
  <c r="N74" i="12" s="1"/>
  <c r="O29" i="14"/>
  <c r="N58" i="14"/>
  <c r="N75" i="8"/>
  <c r="O28" i="8"/>
  <c r="O12" i="14"/>
  <c r="N59" i="14"/>
  <c r="O17" i="14"/>
  <c r="N63" i="14"/>
  <c r="O35" i="7"/>
  <c r="N35" i="12"/>
  <c r="O14" i="7"/>
  <c r="N14" i="12"/>
  <c r="O36" i="7"/>
  <c r="N36" i="12"/>
  <c r="O33" i="7"/>
  <c r="N33" i="12"/>
  <c r="O20" i="7"/>
  <c r="N20" i="12"/>
  <c r="O39" i="14"/>
  <c r="N57" i="14"/>
  <c r="O46" i="14"/>
  <c r="N66" i="14"/>
  <c r="O17" i="8"/>
  <c r="N63" i="8"/>
  <c r="O47" i="14"/>
  <c r="N67" i="14"/>
  <c r="M55" i="12"/>
  <c r="N13" i="12"/>
  <c r="N60" i="12" s="1"/>
  <c r="O13" i="7"/>
  <c r="O48" i="14"/>
  <c r="N68" i="14"/>
  <c r="O31" i="7"/>
  <c r="N31" i="12"/>
  <c r="M53" i="12"/>
  <c r="O16" i="14"/>
  <c r="N62" i="14"/>
  <c r="M69" i="12"/>
  <c r="N26" i="12"/>
  <c r="N73" i="12" s="1"/>
  <c r="O26" i="7"/>
  <c r="O15" i="14"/>
  <c r="N61" i="14"/>
  <c r="M60" i="12"/>
  <c r="O25" i="14"/>
  <c r="N72" i="14"/>
  <c r="N43" i="12"/>
  <c r="O43" i="7"/>
  <c r="O30" i="14"/>
  <c r="N53" i="14"/>
  <c r="O17" i="15" s="1"/>
  <c r="O28" i="7"/>
  <c r="N28" i="12"/>
  <c r="N75" i="12" s="1"/>
  <c r="O46" i="7"/>
  <c r="N46" i="12"/>
  <c r="N66" i="12" s="1"/>
  <c r="O18" i="14"/>
  <c r="N64" i="14"/>
  <c r="O29" i="7"/>
  <c r="N29" i="12"/>
  <c r="N58" i="12" s="1"/>
  <c r="O38" i="7"/>
  <c r="N38" i="12"/>
  <c r="N54" i="12" s="1"/>
  <c r="O39" i="7"/>
  <c r="N39" i="12"/>
  <c r="N57" i="12" s="1"/>
  <c r="N25" i="12"/>
  <c r="N72" i="12" s="1"/>
  <c r="O25" i="7"/>
  <c r="M42" i="14"/>
  <c r="L56" i="14"/>
  <c r="L49" i="14"/>
  <c r="M13" i="15" s="1"/>
  <c r="N18" i="12"/>
  <c r="N64" i="12" s="1"/>
  <c r="O18" i="7"/>
  <c r="O19" i="7"/>
  <c r="N19" i="12"/>
  <c r="N69" i="12" s="1"/>
  <c r="N48" i="12"/>
  <c r="N68" i="12" s="1"/>
  <c r="O48" i="7"/>
  <c r="O37" i="7"/>
  <c r="N37" i="12"/>
  <c r="O28" i="14"/>
  <c r="N75" i="14"/>
  <c r="N32" i="12"/>
  <c r="O32" i="7"/>
  <c r="N44" i="12"/>
  <c r="O44" i="7"/>
  <c r="O30" i="7"/>
  <c r="N30" i="12"/>
  <c r="O12" i="7"/>
  <c r="N12" i="12"/>
  <c r="N59" i="12" s="1"/>
  <c r="N62" i="7"/>
  <c r="N65" i="7"/>
  <c r="O19" i="14"/>
  <c r="N69" i="14"/>
  <c r="O24" i="14"/>
  <c r="N71" i="14"/>
  <c r="O27" i="14"/>
  <c r="N74" i="14"/>
  <c r="O24" i="7"/>
  <c r="N24" i="12"/>
  <c r="N71" i="12" s="1"/>
  <c r="O43" i="14"/>
  <c r="N65" i="14"/>
  <c r="M65" i="12"/>
  <c r="O13" i="14"/>
  <c r="N60" i="14"/>
  <c r="O26" i="14"/>
  <c r="N73" i="14"/>
  <c r="O17" i="7"/>
  <c r="N17" i="12"/>
  <c r="N63" i="12" s="1"/>
  <c r="O15" i="7"/>
  <c r="N15" i="12"/>
  <c r="N61" i="12" s="1"/>
  <c r="O21" i="14"/>
  <c r="N70" i="14"/>
  <c r="O22" i="7"/>
  <c r="N22" i="12"/>
  <c r="N23" i="12"/>
  <c r="O23" i="7"/>
  <c r="O34" i="7"/>
  <c r="N34" i="12"/>
  <c r="O40" i="14"/>
  <c r="N55" i="14"/>
  <c r="M42" i="7"/>
  <c r="L42" i="12"/>
  <c r="L56" i="12" s="1"/>
  <c r="L49" i="7"/>
  <c r="M12" i="15" s="1"/>
  <c r="O21" i="7"/>
  <c r="N21" i="12"/>
  <c r="O38" i="14"/>
  <c r="N54" i="14"/>
  <c r="O47" i="7"/>
  <c r="N47" i="12"/>
  <c r="N67" i="12" s="1"/>
  <c r="U11" i="7"/>
  <c r="T11" i="12"/>
  <c r="N55" i="8"/>
  <c r="O40" i="8"/>
  <c r="N75" i="7"/>
  <c r="N59" i="7"/>
  <c r="N68" i="7"/>
  <c r="N73" i="7"/>
  <c r="O63" i="7"/>
  <c r="N64" i="7"/>
  <c r="N72" i="7"/>
  <c r="O67" i="7"/>
  <c r="N58" i="7"/>
  <c r="O43" i="8"/>
  <c r="N65" i="8"/>
  <c r="O69" i="7"/>
  <c r="N54" i="7"/>
  <c r="O62" i="7"/>
  <c r="N71" i="7"/>
  <c r="N55" i="7"/>
  <c r="L56" i="8"/>
  <c r="M42" i="8"/>
  <c r="O74" i="7"/>
  <c r="L56" i="7"/>
  <c r="N70" i="7"/>
  <c r="N61" i="7"/>
  <c r="P57" i="8"/>
  <c r="Q39" i="8"/>
  <c r="P38" i="8"/>
  <c r="O54" i="8"/>
  <c r="P60" i="8"/>
  <c r="Q13" i="8"/>
  <c r="P59" i="8"/>
  <c r="Q11" i="8"/>
  <c r="P70" i="8"/>
  <c r="Q21" i="8"/>
  <c r="P69" i="8"/>
  <c r="Q19" i="8"/>
  <c r="O73" i="8"/>
  <c r="P26" i="8"/>
  <c r="P58" i="8"/>
  <c r="Q29" i="8"/>
  <c r="P74" i="8"/>
  <c r="Q27" i="8"/>
  <c r="P61" i="8"/>
  <c r="Q15" i="8"/>
  <c r="O53" i="8"/>
  <c r="P30" i="8"/>
  <c r="P64" i="8"/>
  <c r="Q18" i="8"/>
  <c r="O68" i="8"/>
  <c r="P48" i="8"/>
  <c r="P62" i="8"/>
  <c r="Q16" i="8"/>
  <c r="P67" i="8"/>
  <c r="Q47" i="8"/>
  <c r="P72" i="8"/>
  <c r="Q25" i="8"/>
  <c r="O71" i="8"/>
  <c r="P24" i="8"/>
  <c r="P66" i="8"/>
  <c r="Q46" i="8"/>
  <c r="C19" i="4"/>
  <c r="A18" i="4"/>
  <c r="D18" i="4" s="1"/>
  <c r="P24" i="7" l="1"/>
  <c r="O24" i="12"/>
  <c r="O71" i="12" s="1"/>
  <c r="O39" i="12"/>
  <c r="O57" i="12" s="1"/>
  <c r="P39" i="7"/>
  <c r="P30" i="14"/>
  <c r="O53" i="14"/>
  <c r="P17" i="15" s="1"/>
  <c r="P16" i="14"/>
  <c r="O62" i="14"/>
  <c r="O63" i="8"/>
  <c r="P17" i="8"/>
  <c r="P14" i="7"/>
  <c r="O14" i="12"/>
  <c r="P17" i="14"/>
  <c r="O63" i="14"/>
  <c r="P29" i="14"/>
  <c r="O58" i="14"/>
  <c r="N70" i="12"/>
  <c r="M42" i="12"/>
  <c r="M56" i="12" s="1"/>
  <c r="N42" i="7"/>
  <c r="P34" i="7"/>
  <c r="O34" i="12"/>
  <c r="O22" i="12"/>
  <c r="P22" i="7"/>
  <c r="P15" i="7"/>
  <c r="O15" i="12"/>
  <c r="O61" i="12" s="1"/>
  <c r="P26" i="14"/>
  <c r="O73" i="14"/>
  <c r="O30" i="12"/>
  <c r="P30" i="7"/>
  <c r="P37" i="7"/>
  <c r="O37" i="12"/>
  <c r="O43" i="12"/>
  <c r="P43" i="7"/>
  <c r="P48" i="14"/>
  <c r="O68" i="14"/>
  <c r="P28" i="8"/>
  <c r="O75" i="8"/>
  <c r="O41" i="7"/>
  <c r="N41" i="12"/>
  <c r="N53" i="12"/>
  <c r="O25" i="12"/>
  <c r="O72" i="12" s="1"/>
  <c r="P25" i="7"/>
  <c r="O46" i="12"/>
  <c r="O66" i="12" s="1"/>
  <c r="P46" i="7"/>
  <c r="P25" i="14"/>
  <c r="O72" i="14"/>
  <c r="O33" i="12"/>
  <c r="P33" i="7"/>
  <c r="P40" i="7"/>
  <c r="O40" i="12"/>
  <c r="O57" i="7"/>
  <c r="O60" i="7"/>
  <c r="P47" i="7"/>
  <c r="O47" i="12"/>
  <c r="O67" i="12" s="1"/>
  <c r="P21" i="7"/>
  <c r="O21" i="12"/>
  <c r="O23" i="12"/>
  <c r="P23" i="7"/>
  <c r="P43" i="14"/>
  <c r="O65" i="14"/>
  <c r="P27" i="14"/>
  <c r="O74" i="14"/>
  <c r="P19" i="14"/>
  <c r="O69" i="14"/>
  <c r="O44" i="12"/>
  <c r="P44" i="7"/>
  <c r="P19" i="7"/>
  <c r="O19" i="12"/>
  <c r="M49" i="7"/>
  <c r="N12" i="15" s="1"/>
  <c r="O38" i="12"/>
  <c r="O54" i="12" s="1"/>
  <c r="P38" i="7"/>
  <c r="P18" i="14"/>
  <c r="O64" i="14"/>
  <c r="P28" i="7"/>
  <c r="O28" i="12"/>
  <c r="O75" i="12" s="1"/>
  <c r="O13" i="12"/>
  <c r="P13" i="7"/>
  <c r="P47" i="14"/>
  <c r="O67" i="14"/>
  <c r="P46" i="14"/>
  <c r="O66" i="14"/>
  <c r="O20" i="12"/>
  <c r="P20" i="7"/>
  <c r="O36" i="12"/>
  <c r="P36" i="7"/>
  <c r="P35" i="7"/>
  <c r="O35" i="12"/>
  <c r="P27" i="7"/>
  <c r="O27" i="12"/>
  <c r="O74" i="12" s="1"/>
  <c r="P38" i="14"/>
  <c r="O54" i="14"/>
  <c r="P24" i="14"/>
  <c r="O71" i="14"/>
  <c r="O32" i="12"/>
  <c r="P32" i="7"/>
  <c r="P29" i="7"/>
  <c r="O29" i="12"/>
  <c r="O58" i="12" s="1"/>
  <c r="O26" i="12"/>
  <c r="O73" i="12" s="1"/>
  <c r="P26" i="7"/>
  <c r="P39" i="14"/>
  <c r="O57" i="14"/>
  <c r="O16" i="12"/>
  <c r="O62" i="12" s="1"/>
  <c r="P16" i="7"/>
  <c r="O66" i="7"/>
  <c r="O53" i="7"/>
  <c r="P16" i="15" s="1"/>
  <c r="P40" i="14"/>
  <c r="O55" i="14"/>
  <c r="P21" i="14"/>
  <c r="O70" i="14"/>
  <c r="P17" i="7"/>
  <c r="O17" i="12"/>
  <c r="O63" i="12" s="1"/>
  <c r="P13" i="14"/>
  <c r="O60" i="14"/>
  <c r="P12" i="7"/>
  <c r="O12" i="12"/>
  <c r="O59" i="12" s="1"/>
  <c r="P28" i="14"/>
  <c r="O75" i="14"/>
  <c r="P48" i="7"/>
  <c r="O48" i="12"/>
  <c r="O68" i="12" s="1"/>
  <c r="P18" i="7"/>
  <c r="O18" i="12"/>
  <c r="O64" i="12" s="1"/>
  <c r="N42" i="14"/>
  <c r="M56" i="14"/>
  <c r="M49" i="14"/>
  <c r="N13" i="15" s="1"/>
  <c r="P15" i="14"/>
  <c r="O61" i="14"/>
  <c r="P31" i="7"/>
  <c r="O31" i="12"/>
  <c r="P12" i="14"/>
  <c r="O59" i="14"/>
  <c r="N55" i="12"/>
  <c r="O45" i="7"/>
  <c r="N45" i="12"/>
  <c r="N65" i="12" s="1"/>
  <c r="V11" i="7"/>
  <c r="U11" i="12"/>
  <c r="B20" i="9"/>
  <c r="B21" i="9"/>
  <c r="B16" i="9"/>
  <c r="B12" i="9"/>
  <c r="B23" i="9"/>
  <c r="B13" i="9"/>
  <c r="O70" i="7"/>
  <c r="M56" i="7"/>
  <c r="P66" i="7"/>
  <c r="C20" i="9" s="1"/>
  <c r="O55" i="7"/>
  <c r="P62" i="7"/>
  <c r="C16" i="9" s="1"/>
  <c r="O58" i="7"/>
  <c r="O64" i="7"/>
  <c r="P63" i="7"/>
  <c r="C17" i="9" s="1"/>
  <c r="O68" i="7"/>
  <c r="O75" i="7"/>
  <c r="M56" i="8"/>
  <c r="N42" i="8"/>
  <c r="O55" i="8"/>
  <c r="P40" i="8"/>
  <c r="B26" i="9"/>
  <c r="B18" i="9"/>
  <c r="B15" i="9"/>
  <c r="B28" i="9"/>
  <c r="B24" i="9"/>
  <c r="B14" i="9"/>
  <c r="B11" i="9"/>
  <c r="O61" i="7"/>
  <c r="P74" i="7"/>
  <c r="C28" i="9" s="1"/>
  <c r="O71" i="7"/>
  <c r="O54" i="7"/>
  <c r="O65" i="8"/>
  <c r="P43" i="8"/>
  <c r="P67" i="7"/>
  <c r="C21" i="9" s="1"/>
  <c r="O72" i="7"/>
  <c r="O73" i="7"/>
  <c r="O59" i="7"/>
  <c r="R39" i="8"/>
  <c r="Q57" i="8"/>
  <c r="P54" i="8"/>
  <c r="Q38" i="8"/>
  <c r="Q72" i="8"/>
  <c r="R25" i="8"/>
  <c r="P68" i="8"/>
  <c r="Q48" i="8"/>
  <c r="Q61" i="8"/>
  <c r="R15" i="8"/>
  <c r="Q74" i="8"/>
  <c r="R27" i="8"/>
  <c r="P73" i="8"/>
  <c r="Q26" i="8"/>
  <c r="Q70" i="8"/>
  <c r="R21" i="8"/>
  <c r="Q60" i="8"/>
  <c r="R13" i="8"/>
  <c r="Q66" i="8"/>
  <c r="R46" i="8"/>
  <c r="P71" i="8"/>
  <c r="Q24" i="8"/>
  <c r="Q67" i="8"/>
  <c r="R47" i="8"/>
  <c r="Q62" i="8"/>
  <c r="R16" i="8"/>
  <c r="Q64" i="8"/>
  <c r="R18" i="8"/>
  <c r="P53" i="8"/>
  <c r="Q30" i="8"/>
  <c r="Q58" i="8"/>
  <c r="R29" i="8"/>
  <c r="Q69" i="8"/>
  <c r="R19" i="8"/>
  <c r="Q59" i="8"/>
  <c r="R11" i="8"/>
  <c r="A19" i="4"/>
  <c r="D19" i="4" s="1"/>
  <c r="C20" i="4"/>
  <c r="P69" i="7" l="1"/>
  <c r="C23" i="9" s="1"/>
  <c r="Q28" i="14"/>
  <c r="P75" i="14"/>
  <c r="Q19" i="14"/>
  <c r="P69" i="14"/>
  <c r="P23" i="12"/>
  <c r="Q23" i="7"/>
  <c r="Q22" i="7"/>
  <c r="P22" i="12"/>
  <c r="O42" i="7"/>
  <c r="N42" i="12"/>
  <c r="N56" i="12" s="1"/>
  <c r="N49" i="7"/>
  <c r="O12" i="15" s="1"/>
  <c r="Q14" i="7"/>
  <c r="P14" i="12"/>
  <c r="Q16" i="14"/>
  <c r="P62" i="14"/>
  <c r="Q38" i="14"/>
  <c r="P54" i="14"/>
  <c r="Q38" i="7"/>
  <c r="P38" i="12"/>
  <c r="P54" i="12" s="1"/>
  <c r="Q43" i="14"/>
  <c r="P65" i="14"/>
  <c r="Q33" i="7"/>
  <c r="P33" i="12"/>
  <c r="Q15" i="7"/>
  <c r="P15" i="12"/>
  <c r="P61" i="12" s="1"/>
  <c r="P39" i="12"/>
  <c r="P57" i="12" s="1"/>
  <c r="Q39" i="7"/>
  <c r="P31" i="12"/>
  <c r="Q31" i="7"/>
  <c r="Q21" i="14"/>
  <c r="P70" i="14"/>
  <c r="P36" i="12"/>
  <c r="Q36" i="7"/>
  <c r="P13" i="12"/>
  <c r="P60" i="12" s="1"/>
  <c r="Q13" i="7"/>
  <c r="Q29" i="14"/>
  <c r="P58" i="14"/>
  <c r="O42" i="14"/>
  <c r="N56" i="14"/>
  <c r="N49" i="14"/>
  <c r="O13" i="15" s="1"/>
  <c r="Q48" i="7"/>
  <c r="P48" i="12"/>
  <c r="P68" i="12" s="1"/>
  <c r="Q39" i="14"/>
  <c r="P57" i="14"/>
  <c r="P29" i="12"/>
  <c r="P58" i="12" s="1"/>
  <c r="Q29" i="7"/>
  <c r="Q24" i="14"/>
  <c r="P71" i="14"/>
  <c r="P27" i="12"/>
  <c r="P74" i="12" s="1"/>
  <c r="Q27" i="7"/>
  <c r="Q74" i="7" s="1"/>
  <c r="Q46" i="14"/>
  <c r="P66" i="14"/>
  <c r="O60" i="12"/>
  <c r="Q27" i="14"/>
  <c r="P74" i="14"/>
  <c r="Q47" i="7"/>
  <c r="P47" i="12"/>
  <c r="P67" i="12" s="1"/>
  <c r="P25" i="12"/>
  <c r="P72" i="12" s="1"/>
  <c r="Q25" i="7"/>
  <c r="P41" i="7"/>
  <c r="O41" i="12"/>
  <c r="O55" i="12" s="1"/>
  <c r="Q48" i="14"/>
  <c r="P68" i="14"/>
  <c r="Q37" i="7"/>
  <c r="P37" i="12"/>
  <c r="Q26" i="14"/>
  <c r="P73" i="14"/>
  <c r="P63" i="8"/>
  <c r="Q17" i="8"/>
  <c r="Q18" i="7"/>
  <c r="P18" i="12"/>
  <c r="P64" i="12" s="1"/>
  <c r="P35" i="12"/>
  <c r="Q35" i="7"/>
  <c r="Q47" i="14"/>
  <c r="P67" i="14"/>
  <c r="P19" i="12"/>
  <c r="Q19" i="7"/>
  <c r="Q21" i="7"/>
  <c r="P21" i="12"/>
  <c r="P70" i="12" s="1"/>
  <c r="P46" i="12"/>
  <c r="P66" i="12" s="1"/>
  <c r="Q46" i="7"/>
  <c r="Q28" i="8"/>
  <c r="P75" i="8"/>
  <c r="B29" i="9" s="1"/>
  <c r="O53" i="12"/>
  <c r="P34" i="12"/>
  <c r="Q34" i="7"/>
  <c r="P57" i="7"/>
  <c r="C11" i="9" s="1"/>
  <c r="Q13" i="14"/>
  <c r="P60" i="14"/>
  <c r="Q28" i="7"/>
  <c r="P28" i="12"/>
  <c r="P75" i="12" s="1"/>
  <c r="Q44" i="7"/>
  <c r="P44" i="12"/>
  <c r="P60" i="7"/>
  <c r="C14" i="9" s="1"/>
  <c r="D14" i="9" s="1"/>
  <c r="P53" i="7"/>
  <c r="P45" i="7"/>
  <c r="O45" i="12"/>
  <c r="O65" i="12" s="1"/>
  <c r="O65" i="7"/>
  <c r="Q12" i="14"/>
  <c r="P59" i="14"/>
  <c r="Q15" i="14"/>
  <c r="P61" i="14"/>
  <c r="Q12" i="7"/>
  <c r="P12" i="12"/>
  <c r="P59" i="12" s="1"/>
  <c r="P17" i="12"/>
  <c r="P63" i="12" s="1"/>
  <c r="Q17" i="7"/>
  <c r="Q63" i="7" s="1"/>
  <c r="Q40" i="14"/>
  <c r="P55" i="14"/>
  <c r="Q16" i="7"/>
  <c r="P16" i="12"/>
  <c r="P62" i="12" s="1"/>
  <c r="Q26" i="7"/>
  <c r="P26" i="12"/>
  <c r="P73" i="12" s="1"/>
  <c r="Q32" i="7"/>
  <c r="P32" i="12"/>
  <c r="P20" i="12"/>
  <c r="Q20" i="7"/>
  <c r="Q18" i="14"/>
  <c r="P64" i="14"/>
  <c r="O69" i="12"/>
  <c r="O70" i="12"/>
  <c r="Q40" i="7"/>
  <c r="P40" i="12"/>
  <c r="Q25" i="14"/>
  <c r="P72" i="14"/>
  <c r="Q43" i="7"/>
  <c r="P43" i="12"/>
  <c r="Q30" i="7"/>
  <c r="P30" i="12"/>
  <c r="Q17" i="14"/>
  <c r="P63" i="14"/>
  <c r="Q30" i="14"/>
  <c r="P53" i="14"/>
  <c r="Q17" i="15" s="1"/>
  <c r="Q24" i="7"/>
  <c r="P24" i="12"/>
  <c r="P71" i="12" s="1"/>
  <c r="W11" i="7"/>
  <c r="V11" i="12"/>
  <c r="P83" i="8"/>
  <c r="D11" i="9"/>
  <c r="N56" i="8"/>
  <c r="O42" i="8"/>
  <c r="P59" i="7"/>
  <c r="Q67" i="7"/>
  <c r="P54" i="7"/>
  <c r="C8" i="9" s="1"/>
  <c r="Q60" i="7"/>
  <c r="P68" i="7"/>
  <c r="C22" i="9" s="1"/>
  <c r="P64" i="7"/>
  <c r="P58" i="7"/>
  <c r="Q62" i="7"/>
  <c r="Q66" i="7"/>
  <c r="N56" i="7"/>
  <c r="D21" i="9"/>
  <c r="P93" i="8"/>
  <c r="Q43" i="8"/>
  <c r="P65" i="8"/>
  <c r="D28" i="9"/>
  <c r="P55" i="8"/>
  <c r="Q40" i="8"/>
  <c r="P95" i="8"/>
  <c r="D16" i="9"/>
  <c r="D20" i="9"/>
  <c r="P79" i="8"/>
  <c r="B7" i="9"/>
  <c r="B25" i="9"/>
  <c r="B27" i="9"/>
  <c r="B22" i="9"/>
  <c r="B8" i="9"/>
  <c r="P73" i="7"/>
  <c r="C27" i="9" s="1"/>
  <c r="P72" i="7"/>
  <c r="P71" i="7"/>
  <c r="C25" i="9" s="1"/>
  <c r="P61" i="7"/>
  <c r="P100" i="8"/>
  <c r="P75" i="7"/>
  <c r="Q69" i="7"/>
  <c r="Q57" i="7"/>
  <c r="P70" i="7"/>
  <c r="D23" i="9"/>
  <c r="P88" i="8"/>
  <c r="P92" i="8"/>
  <c r="R57" i="8"/>
  <c r="S39" i="8"/>
  <c r="R69" i="8"/>
  <c r="S19" i="8"/>
  <c r="R64" i="8"/>
  <c r="S18" i="8"/>
  <c r="R62" i="8"/>
  <c r="S16" i="8"/>
  <c r="R60" i="8"/>
  <c r="S13" i="8"/>
  <c r="Q73" i="8"/>
  <c r="R26" i="8"/>
  <c r="R61" i="8"/>
  <c r="S15" i="8"/>
  <c r="Q71" i="8"/>
  <c r="R24" i="8"/>
  <c r="R58" i="8"/>
  <c r="S29" i="8"/>
  <c r="Q53" i="8"/>
  <c r="R30" i="8"/>
  <c r="R66" i="8"/>
  <c r="S46" i="8"/>
  <c r="R70" i="8"/>
  <c r="S21" i="8"/>
  <c r="R74" i="8"/>
  <c r="S27" i="8"/>
  <c r="Q68" i="8"/>
  <c r="R48" i="8"/>
  <c r="R72" i="8"/>
  <c r="S25" i="8"/>
  <c r="Q54" i="8"/>
  <c r="R38" i="8"/>
  <c r="R59" i="8"/>
  <c r="S11" i="8"/>
  <c r="R67" i="8"/>
  <c r="S47" i="8"/>
  <c r="A20" i="4"/>
  <c r="D20" i="4" s="1"/>
  <c r="C21" i="4"/>
  <c r="P86" i="8" l="1"/>
  <c r="P69" i="12"/>
  <c r="R24" i="7"/>
  <c r="Q24" i="12"/>
  <c r="Q71" i="12" s="1"/>
  <c r="R40" i="7"/>
  <c r="Q40" i="12"/>
  <c r="R44" i="7"/>
  <c r="Q44" i="12"/>
  <c r="P41" i="12"/>
  <c r="Q41" i="7"/>
  <c r="R21" i="14"/>
  <c r="Q70" i="14"/>
  <c r="P55" i="7"/>
  <c r="C9" i="9" s="1"/>
  <c r="P53" i="12"/>
  <c r="R20" i="7"/>
  <c r="Q20" i="12"/>
  <c r="R15" i="14"/>
  <c r="Q61" i="14"/>
  <c r="C7" i="9"/>
  <c r="D7" i="9" s="1"/>
  <c r="Q16" i="15"/>
  <c r="R25" i="7"/>
  <c r="Q25" i="12"/>
  <c r="Q72" i="12" s="1"/>
  <c r="R47" i="7"/>
  <c r="Q47" i="12"/>
  <c r="Q67" i="12" s="1"/>
  <c r="Q36" i="12"/>
  <c r="R36" i="7"/>
  <c r="Q31" i="12"/>
  <c r="R31" i="7"/>
  <c r="R33" i="7"/>
  <c r="Q33" i="12"/>
  <c r="Q38" i="12"/>
  <c r="Q54" i="12" s="1"/>
  <c r="R38" i="7"/>
  <c r="R16" i="14"/>
  <c r="Q62" i="14"/>
  <c r="Q23" i="12"/>
  <c r="R23" i="7"/>
  <c r="R17" i="14"/>
  <c r="Q63" i="14"/>
  <c r="R18" i="14"/>
  <c r="Q64" i="14"/>
  <c r="R16" i="7"/>
  <c r="Q16" i="12"/>
  <c r="Q62" i="12" s="1"/>
  <c r="P89" i="8"/>
  <c r="B17" i="9"/>
  <c r="D17" i="9" s="1"/>
  <c r="R48" i="7"/>
  <c r="Q48" i="12"/>
  <c r="Q68" i="12" s="1"/>
  <c r="Q22" i="12"/>
  <c r="R22" i="7"/>
  <c r="R30" i="14"/>
  <c r="Q53" i="14"/>
  <c r="R17" i="15" s="1"/>
  <c r="Q30" i="12"/>
  <c r="R30" i="7"/>
  <c r="R53" i="7" s="1"/>
  <c r="S16" i="15" s="1"/>
  <c r="R25" i="14"/>
  <c r="Q72" i="14"/>
  <c r="Q26" i="12"/>
  <c r="Q73" i="12" s="1"/>
  <c r="R26" i="7"/>
  <c r="R40" i="14"/>
  <c r="Q55" i="14"/>
  <c r="R28" i="7"/>
  <c r="Q28" i="12"/>
  <c r="Q75" i="12" s="1"/>
  <c r="R34" i="7"/>
  <c r="Q34" i="12"/>
  <c r="R28" i="8"/>
  <c r="Q75" i="8"/>
  <c r="R21" i="7"/>
  <c r="Q21" i="12"/>
  <c r="R47" i="14"/>
  <c r="Q67" i="14"/>
  <c r="R18" i="7"/>
  <c r="Q18" i="12"/>
  <c r="Q64" i="12" s="1"/>
  <c r="R26" i="14"/>
  <c r="Q73" i="14"/>
  <c r="R48" i="14"/>
  <c r="Q68" i="14"/>
  <c r="R46" i="14"/>
  <c r="Q66" i="14"/>
  <c r="R24" i="14"/>
  <c r="Q71" i="14"/>
  <c r="R39" i="14"/>
  <c r="Q57" i="14"/>
  <c r="R29" i="14"/>
  <c r="Q58" i="14"/>
  <c r="R15" i="7"/>
  <c r="Q15" i="12"/>
  <c r="Q61" i="12" s="1"/>
  <c r="P42" i="7"/>
  <c r="O42" i="12"/>
  <c r="O56" i="12" s="1"/>
  <c r="O49" i="7"/>
  <c r="P12" i="15" s="1"/>
  <c r="R28" i="14"/>
  <c r="Q75" i="14"/>
  <c r="R43" i="7"/>
  <c r="Q43" i="12"/>
  <c r="Q32" i="12"/>
  <c r="R32" i="7"/>
  <c r="R12" i="14"/>
  <c r="Q59" i="14"/>
  <c r="R13" i="14"/>
  <c r="Q60" i="14"/>
  <c r="Q37" i="12"/>
  <c r="R37" i="7"/>
  <c r="R19" i="14"/>
  <c r="Q69" i="14"/>
  <c r="Q53" i="7"/>
  <c r="R16" i="15" s="1"/>
  <c r="P55" i="12"/>
  <c r="Q17" i="12"/>
  <c r="Q63" i="12" s="1"/>
  <c r="R17" i="7"/>
  <c r="R12" i="7"/>
  <c r="Q12" i="12"/>
  <c r="Q59" i="12" s="1"/>
  <c r="Q45" i="7"/>
  <c r="P45" i="12"/>
  <c r="P65" i="12" s="1"/>
  <c r="R46" i="7"/>
  <c r="Q46" i="12"/>
  <c r="Q66" i="12" s="1"/>
  <c r="R19" i="7"/>
  <c r="R69" i="7" s="1"/>
  <c r="Q19" i="12"/>
  <c r="Q35" i="12"/>
  <c r="R35" i="7"/>
  <c r="R17" i="8"/>
  <c r="Q63" i="8"/>
  <c r="R27" i="14"/>
  <c r="Q74" i="14"/>
  <c r="R27" i="7"/>
  <c r="R74" i="7" s="1"/>
  <c r="Q27" i="12"/>
  <c r="Q74" i="12" s="1"/>
  <c r="R29" i="7"/>
  <c r="Q29" i="12"/>
  <c r="Q58" i="12" s="1"/>
  <c r="P42" i="14"/>
  <c r="O56" i="14"/>
  <c r="O49" i="14"/>
  <c r="P13" i="15" s="1"/>
  <c r="R13" i="7"/>
  <c r="Q13" i="12"/>
  <c r="Q60" i="12" s="1"/>
  <c r="Q39" i="12"/>
  <c r="Q57" i="12" s="1"/>
  <c r="R39" i="7"/>
  <c r="R43" i="14"/>
  <c r="Q65" i="14"/>
  <c r="R38" i="14"/>
  <c r="Q54" i="14"/>
  <c r="Q14" i="12"/>
  <c r="R14" i="7"/>
  <c r="R60" i="7" s="1"/>
  <c r="P65" i="7"/>
  <c r="C19" i="9" s="1"/>
  <c r="D22" i="9"/>
  <c r="X11" i="7"/>
  <c r="W11" i="12"/>
  <c r="P94" i="8"/>
  <c r="P80" i="8"/>
  <c r="D8" i="9"/>
  <c r="Q61" i="7"/>
  <c r="Q71" i="7"/>
  <c r="Q73" i="7"/>
  <c r="D25" i="9"/>
  <c r="B9" i="9"/>
  <c r="D9" i="9" s="1"/>
  <c r="C12" i="9"/>
  <c r="D12" i="9" s="1"/>
  <c r="P84" i="8"/>
  <c r="C24" i="9"/>
  <c r="D24" i="9" s="1"/>
  <c r="P96" i="8"/>
  <c r="C29" i="9"/>
  <c r="D29" i="9" s="1"/>
  <c r="P101" i="8"/>
  <c r="P97" i="8"/>
  <c r="R40" i="8"/>
  <c r="Q55" i="8"/>
  <c r="O56" i="7"/>
  <c r="Q64" i="7"/>
  <c r="Q70" i="7"/>
  <c r="Q55" i="7"/>
  <c r="Q75" i="7"/>
  <c r="C26" i="9"/>
  <c r="D26" i="9" s="1"/>
  <c r="P98" i="8"/>
  <c r="P99" i="8"/>
  <c r="B19" i="9"/>
  <c r="Q58" i="7"/>
  <c r="Q68" i="7"/>
  <c r="Q54" i="7"/>
  <c r="O56" i="8"/>
  <c r="P42" i="8"/>
  <c r="C15" i="9"/>
  <c r="D15" i="9" s="1"/>
  <c r="P87" i="8"/>
  <c r="R62" i="7"/>
  <c r="Q59" i="7"/>
  <c r="R63" i="7"/>
  <c r="Q72" i="7"/>
  <c r="D27" i="9"/>
  <c r="R43" i="8"/>
  <c r="Q65" i="8"/>
  <c r="C18" i="9"/>
  <c r="D18" i="9" s="1"/>
  <c r="P90" i="8"/>
  <c r="C13" i="9"/>
  <c r="D13" i="9" s="1"/>
  <c r="P85" i="8"/>
  <c r="S57" i="8"/>
  <c r="T39" i="8"/>
  <c r="R54" i="8"/>
  <c r="S38" i="8"/>
  <c r="S66" i="8"/>
  <c r="T46" i="8"/>
  <c r="S72" i="8"/>
  <c r="T25" i="8"/>
  <c r="S70" i="8"/>
  <c r="T21" i="8"/>
  <c r="S58" i="8"/>
  <c r="T29" i="8"/>
  <c r="R73" i="8"/>
  <c r="S26" i="8"/>
  <c r="S62" i="8"/>
  <c r="T16" i="8"/>
  <c r="S67" i="8"/>
  <c r="T47" i="8"/>
  <c r="R53" i="8"/>
  <c r="S30" i="8"/>
  <c r="S59" i="8"/>
  <c r="T11" i="8"/>
  <c r="S74" i="8"/>
  <c r="T27" i="8"/>
  <c r="R71" i="8"/>
  <c r="S24" i="8"/>
  <c r="S61" i="8"/>
  <c r="T15" i="8"/>
  <c r="S60" i="8"/>
  <c r="T13" i="8"/>
  <c r="S64" i="8"/>
  <c r="T18" i="8"/>
  <c r="S69" i="8"/>
  <c r="T19" i="8"/>
  <c r="R68" i="8"/>
  <c r="S48" i="8"/>
  <c r="A21" i="4"/>
  <c r="D21" i="4" s="1"/>
  <c r="C22" i="4"/>
  <c r="Q70" i="12" l="1"/>
  <c r="R39" i="12"/>
  <c r="R57" i="12" s="1"/>
  <c r="S39" i="7"/>
  <c r="S29" i="7"/>
  <c r="R29" i="12"/>
  <c r="R58" i="12" s="1"/>
  <c r="S12" i="14"/>
  <c r="R59" i="14"/>
  <c r="R47" i="12"/>
  <c r="R67" i="12" s="1"/>
  <c r="S47" i="7"/>
  <c r="R40" i="12"/>
  <c r="S40" i="7"/>
  <c r="R57" i="7"/>
  <c r="S38" i="14"/>
  <c r="R54" i="14"/>
  <c r="S12" i="7"/>
  <c r="R12" i="12"/>
  <c r="R59" i="12" s="1"/>
  <c r="S13" i="14"/>
  <c r="R60" i="14"/>
  <c r="Q42" i="7"/>
  <c r="P42" i="12"/>
  <c r="P56" i="12" s="1"/>
  <c r="S48" i="14"/>
  <c r="R68" i="14"/>
  <c r="R21" i="12"/>
  <c r="R70" i="12" s="1"/>
  <c r="S21" i="7"/>
  <c r="S25" i="14"/>
  <c r="R72" i="14"/>
  <c r="S14" i="7"/>
  <c r="R14" i="12"/>
  <c r="Q42" i="14"/>
  <c r="P56" i="14"/>
  <c r="P49" i="14"/>
  <c r="Q13" i="15" s="1"/>
  <c r="R27" i="12"/>
  <c r="R74" i="12" s="1"/>
  <c r="S27" i="7"/>
  <c r="R63" i="8"/>
  <c r="S17" i="8"/>
  <c r="R19" i="12"/>
  <c r="R69" i="12" s="1"/>
  <c r="S19" i="7"/>
  <c r="Q45" i="12"/>
  <c r="Q65" i="12" s="1"/>
  <c r="R45" i="7"/>
  <c r="R17" i="12"/>
  <c r="R63" i="12" s="1"/>
  <c r="S17" i="7"/>
  <c r="S37" i="7"/>
  <c r="R37" i="12"/>
  <c r="S28" i="14"/>
  <c r="R75" i="14"/>
  <c r="S26" i="7"/>
  <c r="R26" i="12"/>
  <c r="R73" i="12" s="1"/>
  <c r="S30" i="7"/>
  <c r="R30" i="12"/>
  <c r="S48" i="7"/>
  <c r="R48" i="12"/>
  <c r="R68" i="12" s="1"/>
  <c r="S16" i="7"/>
  <c r="R16" i="12"/>
  <c r="R62" i="12" s="1"/>
  <c r="S17" i="14"/>
  <c r="R63" i="14"/>
  <c r="S16" i="14"/>
  <c r="R62" i="14"/>
  <c r="S33" i="7"/>
  <c r="R33" i="12"/>
  <c r="S25" i="7"/>
  <c r="R25" i="12"/>
  <c r="R72" i="12" s="1"/>
  <c r="S15" i="14"/>
  <c r="R61" i="14"/>
  <c r="S21" i="14"/>
  <c r="R70" i="14"/>
  <c r="R44" i="12"/>
  <c r="S44" i="7"/>
  <c r="R24" i="12"/>
  <c r="R71" i="12" s="1"/>
  <c r="S24" i="7"/>
  <c r="S27" i="14"/>
  <c r="R74" i="14"/>
  <c r="S46" i="7"/>
  <c r="S66" i="7" s="1"/>
  <c r="R46" i="12"/>
  <c r="R66" i="12" s="1"/>
  <c r="S43" i="7"/>
  <c r="R43" i="12"/>
  <c r="S18" i="14"/>
  <c r="R64" i="14"/>
  <c r="R66" i="7"/>
  <c r="Q69" i="12"/>
  <c r="S19" i="14"/>
  <c r="R69" i="14"/>
  <c r="R32" i="12"/>
  <c r="S32" i="7"/>
  <c r="S29" i="14"/>
  <c r="R58" i="14"/>
  <c r="S24" i="14"/>
  <c r="R71" i="14"/>
  <c r="S18" i="7"/>
  <c r="R18" i="12"/>
  <c r="R64" i="12" s="1"/>
  <c r="S34" i="7"/>
  <c r="R34" i="12"/>
  <c r="S40" i="14"/>
  <c r="R55" i="14"/>
  <c r="S30" i="14"/>
  <c r="R53" i="14"/>
  <c r="S17" i="15" s="1"/>
  <c r="S36" i="7"/>
  <c r="R36" i="12"/>
  <c r="S20" i="7"/>
  <c r="R20" i="12"/>
  <c r="R65" i="7"/>
  <c r="P91" i="8"/>
  <c r="D19" i="9"/>
  <c r="R67" i="7"/>
  <c r="P81" i="8"/>
  <c r="S43" i="14"/>
  <c r="R65" i="14"/>
  <c r="R13" i="12"/>
  <c r="S13" i="7"/>
  <c r="S60" i="7" s="1"/>
  <c r="R35" i="12"/>
  <c r="S35" i="7"/>
  <c r="S15" i="7"/>
  <c r="R15" i="12"/>
  <c r="R61" i="12" s="1"/>
  <c r="S39" i="14"/>
  <c r="R57" i="14"/>
  <c r="S46" i="14"/>
  <c r="R66" i="14"/>
  <c r="S26" i="14"/>
  <c r="R73" i="14"/>
  <c r="S47" i="14"/>
  <c r="R67" i="14"/>
  <c r="S28" i="8"/>
  <c r="R75" i="8"/>
  <c r="S28" i="7"/>
  <c r="R28" i="12"/>
  <c r="R75" i="12" s="1"/>
  <c r="Q53" i="12"/>
  <c r="R22" i="12"/>
  <c r="S22" i="7"/>
  <c r="S23" i="7"/>
  <c r="R23" i="12"/>
  <c r="S38" i="7"/>
  <c r="R38" i="12"/>
  <c r="R54" i="12" s="1"/>
  <c r="S31" i="7"/>
  <c r="R31" i="12"/>
  <c r="P49" i="7"/>
  <c r="Q12" i="15" s="1"/>
  <c r="R41" i="7"/>
  <c r="R55" i="7" s="1"/>
  <c r="Q41" i="12"/>
  <c r="Q55" i="12" s="1"/>
  <c r="Q65" i="7"/>
  <c r="Y11" i="7"/>
  <c r="X11" i="12"/>
  <c r="R58" i="7"/>
  <c r="P56" i="7"/>
  <c r="C10" i="9" s="1"/>
  <c r="R59" i="7"/>
  <c r="S62" i="7"/>
  <c r="R54" i="7"/>
  <c r="R68" i="7"/>
  <c r="R72" i="7"/>
  <c r="S57" i="7"/>
  <c r="S43" i="8"/>
  <c r="R65" i="8"/>
  <c r="P56" i="8"/>
  <c r="Q42" i="8"/>
  <c r="R75" i="7"/>
  <c r="S67" i="7"/>
  <c r="R71" i="7"/>
  <c r="R70" i="7"/>
  <c r="R64" i="7"/>
  <c r="R55" i="8"/>
  <c r="S40" i="8"/>
  <c r="R73" i="7"/>
  <c r="R61" i="7"/>
  <c r="T57" i="8"/>
  <c r="U39" i="8"/>
  <c r="T64" i="8"/>
  <c r="U18" i="8"/>
  <c r="S73" i="8"/>
  <c r="T26" i="8"/>
  <c r="T60" i="8"/>
  <c r="U13" i="8"/>
  <c r="T74" i="8"/>
  <c r="U27" i="8"/>
  <c r="T67" i="8"/>
  <c r="U47" i="8"/>
  <c r="T62" i="8"/>
  <c r="U16" i="8"/>
  <c r="T70" i="8"/>
  <c r="U21" i="8"/>
  <c r="T66" i="8"/>
  <c r="U46" i="8"/>
  <c r="S68" i="8"/>
  <c r="T48" i="8"/>
  <c r="T69" i="8"/>
  <c r="U19" i="8"/>
  <c r="T59" i="8"/>
  <c r="U11" i="8"/>
  <c r="S71" i="8"/>
  <c r="T24" i="8"/>
  <c r="S53" i="8"/>
  <c r="T30" i="8"/>
  <c r="T58" i="8"/>
  <c r="U29" i="8"/>
  <c r="T72" i="8"/>
  <c r="U25" i="8"/>
  <c r="S54" i="8"/>
  <c r="T38" i="8"/>
  <c r="T61" i="8"/>
  <c r="U15" i="8"/>
  <c r="C23" i="4"/>
  <c r="A22" i="4"/>
  <c r="D22" i="4" s="1"/>
  <c r="R60" i="12" l="1"/>
  <c r="S31" i="12"/>
  <c r="T31" i="7"/>
  <c r="T20" i="7"/>
  <c r="T69" i="7" s="1"/>
  <c r="S20" i="12"/>
  <c r="T30" i="14"/>
  <c r="S53" i="14"/>
  <c r="T17" i="15" s="1"/>
  <c r="T24" i="14"/>
  <c r="S71" i="14"/>
  <c r="S43" i="12"/>
  <c r="T43" i="7"/>
  <c r="S33" i="12"/>
  <c r="T33" i="7"/>
  <c r="T26" i="7"/>
  <c r="S26" i="12"/>
  <c r="S73" i="12" s="1"/>
  <c r="T37" i="7"/>
  <c r="S37" i="12"/>
  <c r="S53" i="7"/>
  <c r="T16" i="15" s="1"/>
  <c r="S41" i="7"/>
  <c r="R41" i="12"/>
  <c r="R55" i="12" s="1"/>
  <c r="T28" i="7"/>
  <c r="S28" i="12"/>
  <c r="S75" i="12" s="1"/>
  <c r="T15" i="7"/>
  <c r="S15" i="12"/>
  <c r="S61" i="12" s="1"/>
  <c r="T27" i="7"/>
  <c r="S27" i="12"/>
  <c r="S74" i="12" s="1"/>
  <c r="T40" i="7"/>
  <c r="S40" i="12"/>
  <c r="T38" i="7"/>
  <c r="S38" i="12"/>
  <c r="S54" i="12" s="1"/>
  <c r="T36" i="7"/>
  <c r="S36" i="12"/>
  <c r="T40" i="14"/>
  <c r="S55" i="14"/>
  <c r="T18" i="7"/>
  <c r="S18" i="12"/>
  <c r="S64" i="12" s="1"/>
  <c r="T29" i="14"/>
  <c r="S58" i="14"/>
  <c r="T19" i="14"/>
  <c r="S69" i="14"/>
  <c r="T18" i="14"/>
  <c r="S64" i="14"/>
  <c r="S46" i="12"/>
  <c r="S66" i="12" s="1"/>
  <c r="T46" i="7"/>
  <c r="T66" i="7" s="1"/>
  <c r="T21" i="14"/>
  <c r="S70" i="14"/>
  <c r="T25" i="7"/>
  <c r="S25" i="12"/>
  <c r="S72" i="12" s="1"/>
  <c r="T16" i="14"/>
  <c r="S62" i="14"/>
  <c r="T16" i="7"/>
  <c r="S16" i="12"/>
  <c r="S62" i="12" s="1"/>
  <c r="T30" i="7"/>
  <c r="S30" i="12"/>
  <c r="T28" i="14"/>
  <c r="S75" i="14"/>
  <c r="T25" i="14"/>
  <c r="S72" i="14"/>
  <c r="T48" i="14"/>
  <c r="S68" i="14"/>
  <c r="T13" i="14"/>
  <c r="S60" i="14"/>
  <c r="S39" i="12"/>
  <c r="S57" i="12" s="1"/>
  <c r="T39" i="7"/>
  <c r="S23" i="12"/>
  <c r="T23" i="7"/>
  <c r="T43" i="14"/>
  <c r="S65" i="14"/>
  <c r="S34" i="12"/>
  <c r="T34" i="7"/>
  <c r="T27" i="14"/>
  <c r="S74" i="14"/>
  <c r="T15" i="14"/>
  <c r="S61" i="14"/>
  <c r="T17" i="14"/>
  <c r="S63" i="14"/>
  <c r="S48" i="12"/>
  <c r="S68" i="12" s="1"/>
  <c r="T48" i="7"/>
  <c r="Q42" i="12"/>
  <c r="Q56" i="12" s="1"/>
  <c r="R42" i="7"/>
  <c r="Q49" i="7"/>
  <c r="R12" i="15" s="1"/>
  <c r="S69" i="7"/>
  <c r="S22" i="12"/>
  <c r="T22" i="7"/>
  <c r="T47" i="14"/>
  <c r="S67" i="14"/>
  <c r="T46" i="14"/>
  <c r="S66" i="14"/>
  <c r="T13" i="7"/>
  <c r="S13" i="12"/>
  <c r="T24" i="7"/>
  <c r="S24" i="12"/>
  <c r="S71" i="12" s="1"/>
  <c r="R53" i="12"/>
  <c r="T17" i="7"/>
  <c r="S17" i="12"/>
  <c r="S63" i="12" s="1"/>
  <c r="S19" i="12"/>
  <c r="T19" i="7"/>
  <c r="R42" i="14"/>
  <c r="Q56" i="14"/>
  <c r="Q49" i="14"/>
  <c r="R13" i="15" s="1"/>
  <c r="T12" i="7"/>
  <c r="S12" i="12"/>
  <c r="S59" i="12" s="1"/>
  <c r="S29" i="12"/>
  <c r="S58" i="12" s="1"/>
  <c r="T29" i="7"/>
  <c r="S74" i="7"/>
  <c r="S63" i="7"/>
  <c r="T28" i="8"/>
  <c r="S75" i="8"/>
  <c r="T26" i="14"/>
  <c r="S73" i="14"/>
  <c r="T39" i="14"/>
  <c r="S57" i="14"/>
  <c r="T35" i="7"/>
  <c r="S35" i="12"/>
  <c r="S32" i="12"/>
  <c r="T32" i="7"/>
  <c r="T44" i="7"/>
  <c r="S44" i="12"/>
  <c r="S45" i="7"/>
  <c r="R45" i="12"/>
  <c r="R65" i="12" s="1"/>
  <c r="T17" i="8"/>
  <c r="S63" i="8"/>
  <c r="T14" i="7"/>
  <c r="T60" i="7" s="1"/>
  <c r="S14" i="12"/>
  <c r="T21" i="7"/>
  <c r="S21" i="12"/>
  <c r="R49" i="7"/>
  <c r="S12" i="15" s="1"/>
  <c r="T38" i="14"/>
  <c r="S54" i="14"/>
  <c r="S47" i="12"/>
  <c r="S67" i="12" s="1"/>
  <c r="T47" i="7"/>
  <c r="T67" i="7" s="1"/>
  <c r="T12" i="14"/>
  <c r="S59" i="14"/>
  <c r="Z11" i="7"/>
  <c r="Y11" i="12"/>
  <c r="S73" i="7"/>
  <c r="S72" i="7"/>
  <c r="R42" i="8"/>
  <c r="Q56" i="8"/>
  <c r="S64" i="7"/>
  <c r="Q56" i="7"/>
  <c r="S55" i="8"/>
  <c r="T40" i="8"/>
  <c r="P82" i="8"/>
  <c r="B10" i="9"/>
  <c r="D10" i="9" s="1"/>
  <c r="S68" i="7"/>
  <c r="S58" i="7"/>
  <c r="S61" i="7"/>
  <c r="S70" i="7"/>
  <c r="S71" i="7"/>
  <c r="S75" i="7"/>
  <c r="S65" i="8"/>
  <c r="T43" i="8"/>
  <c r="T57" i="7"/>
  <c r="S54" i="7"/>
  <c r="S59" i="7"/>
  <c r="S55" i="7"/>
  <c r="U57" i="8"/>
  <c r="V39" i="8"/>
  <c r="U72" i="8"/>
  <c r="V25" i="8"/>
  <c r="U69" i="8"/>
  <c r="V19" i="8"/>
  <c r="U67" i="8"/>
  <c r="V47" i="8"/>
  <c r="U58" i="8"/>
  <c r="V29" i="8"/>
  <c r="T68" i="8"/>
  <c r="U48" i="8"/>
  <c r="U70" i="8"/>
  <c r="V21" i="8"/>
  <c r="U62" i="8"/>
  <c r="V16" i="8"/>
  <c r="U60" i="8"/>
  <c r="V13" i="8"/>
  <c r="T53" i="8"/>
  <c r="U30" i="8"/>
  <c r="T54" i="8"/>
  <c r="U38" i="8"/>
  <c r="T71" i="8"/>
  <c r="U24" i="8"/>
  <c r="U59" i="8"/>
  <c r="V11" i="8"/>
  <c r="U66" i="8"/>
  <c r="V46" i="8"/>
  <c r="U74" i="8"/>
  <c r="V27" i="8"/>
  <c r="T73" i="8"/>
  <c r="U26" i="8"/>
  <c r="U64" i="8"/>
  <c r="V18" i="8"/>
  <c r="U61" i="8"/>
  <c r="V15" i="8"/>
  <c r="A23" i="4"/>
  <c r="D23" i="4" s="1"/>
  <c r="C24" i="4"/>
  <c r="S70" i="12" l="1"/>
  <c r="S60" i="12"/>
  <c r="U32" i="7"/>
  <c r="T32" i="12"/>
  <c r="T17" i="12"/>
  <c r="T63" i="12" s="1"/>
  <c r="U17" i="7"/>
  <c r="U17" i="14"/>
  <c r="T63" i="14"/>
  <c r="U27" i="7"/>
  <c r="T27" i="12"/>
  <c r="T74" i="12" s="1"/>
  <c r="T29" i="12"/>
  <c r="T58" i="12" s="1"/>
  <c r="U29" i="7"/>
  <c r="U19" i="7"/>
  <c r="T19" i="12"/>
  <c r="T13" i="12"/>
  <c r="U13" i="7"/>
  <c r="U34" i="7"/>
  <c r="T34" i="12"/>
  <c r="U16" i="7"/>
  <c r="T16" i="12"/>
  <c r="T62" i="12" s="1"/>
  <c r="U37" i="7"/>
  <c r="T37" i="12"/>
  <c r="T62" i="7"/>
  <c r="T21" i="12"/>
  <c r="U21" i="7"/>
  <c r="T63" i="8"/>
  <c r="U17" i="8"/>
  <c r="U44" i="7"/>
  <c r="T44" i="12"/>
  <c r="S69" i="12"/>
  <c r="T22" i="12"/>
  <c r="U22" i="7"/>
  <c r="U15" i="14"/>
  <c r="T61" i="14"/>
  <c r="S53" i="12"/>
  <c r="T40" i="12"/>
  <c r="U40" i="7"/>
  <c r="U15" i="7"/>
  <c r="T15" i="12"/>
  <c r="T61" i="12" s="1"/>
  <c r="S41" i="12"/>
  <c r="S55" i="12" s="1"/>
  <c r="T41" i="7"/>
  <c r="U43" i="7"/>
  <c r="T43" i="12"/>
  <c r="U31" i="7"/>
  <c r="T31" i="12"/>
  <c r="U47" i="7"/>
  <c r="T47" i="12"/>
  <c r="T67" i="12" s="1"/>
  <c r="T14" i="12"/>
  <c r="U14" i="7"/>
  <c r="S45" i="12"/>
  <c r="T45" i="7"/>
  <c r="S65" i="7"/>
  <c r="S42" i="14"/>
  <c r="R56" i="14"/>
  <c r="R49" i="14"/>
  <c r="S13" i="15" s="1"/>
  <c r="U27" i="14"/>
  <c r="T74" i="14"/>
  <c r="U43" i="14"/>
  <c r="T65" i="14"/>
  <c r="T46" i="12"/>
  <c r="T66" i="12" s="1"/>
  <c r="U46" i="7"/>
  <c r="T28" i="12"/>
  <c r="T75" i="12" s="1"/>
  <c r="U28" i="7"/>
  <c r="T33" i="12"/>
  <c r="U33" i="7"/>
  <c r="T53" i="7"/>
  <c r="U16" i="15" s="1"/>
  <c r="T74" i="7"/>
  <c r="U39" i="14"/>
  <c r="T57" i="14"/>
  <c r="T75" i="8"/>
  <c r="U28" i="8"/>
  <c r="U12" i="7"/>
  <c r="T12" i="12"/>
  <c r="T59" i="12" s="1"/>
  <c r="U47" i="14"/>
  <c r="T67" i="14"/>
  <c r="U48" i="7"/>
  <c r="T48" i="12"/>
  <c r="T68" i="12" s="1"/>
  <c r="U23" i="7"/>
  <c r="T23" i="12"/>
  <c r="U48" i="14"/>
  <c r="T68" i="14"/>
  <c r="U28" i="14"/>
  <c r="T75" i="14"/>
  <c r="T25" i="12"/>
  <c r="T72" i="12" s="1"/>
  <c r="U25" i="7"/>
  <c r="U19" i="14"/>
  <c r="T69" i="14"/>
  <c r="U18" i="7"/>
  <c r="T18" i="12"/>
  <c r="T64" i="12" s="1"/>
  <c r="T36" i="12"/>
  <c r="U36" i="7"/>
  <c r="U24" i="14"/>
  <c r="T71" i="14"/>
  <c r="T20" i="12"/>
  <c r="U20" i="7"/>
  <c r="U69" i="7" s="1"/>
  <c r="T63" i="7"/>
  <c r="U12" i="14"/>
  <c r="T59" i="14"/>
  <c r="U38" i="14"/>
  <c r="T54" i="14"/>
  <c r="U35" i="7"/>
  <c r="T35" i="12"/>
  <c r="U26" i="14"/>
  <c r="T73" i="14"/>
  <c r="T24" i="12"/>
  <c r="T71" i="12" s="1"/>
  <c r="U24" i="7"/>
  <c r="U46" i="14"/>
  <c r="T66" i="14"/>
  <c r="S42" i="7"/>
  <c r="R42" i="12"/>
  <c r="R56" i="12" s="1"/>
  <c r="T39" i="12"/>
  <c r="T57" i="12" s="1"/>
  <c r="U39" i="7"/>
  <c r="U13" i="14"/>
  <c r="T60" i="14"/>
  <c r="U25" i="14"/>
  <c r="T72" i="14"/>
  <c r="T30" i="12"/>
  <c r="U30" i="7"/>
  <c r="U16" i="14"/>
  <c r="T62" i="14"/>
  <c r="U21" i="14"/>
  <c r="T70" i="14"/>
  <c r="U18" i="14"/>
  <c r="T64" i="14"/>
  <c r="U29" i="14"/>
  <c r="T58" i="14"/>
  <c r="U40" i="14"/>
  <c r="T55" i="14"/>
  <c r="U38" i="7"/>
  <c r="T38" i="12"/>
  <c r="T54" i="12" s="1"/>
  <c r="T26" i="12"/>
  <c r="T73" i="12" s="1"/>
  <c r="U26" i="7"/>
  <c r="S65" i="12"/>
  <c r="U30" i="14"/>
  <c r="T53" i="14"/>
  <c r="U17" i="15" s="1"/>
  <c r="AA11" i="7"/>
  <c r="Z11" i="12"/>
  <c r="T75" i="7"/>
  <c r="T58" i="7"/>
  <c r="T68" i="7"/>
  <c r="R56" i="7"/>
  <c r="T64" i="7"/>
  <c r="U74" i="7"/>
  <c r="T73" i="7"/>
  <c r="T65" i="8"/>
  <c r="U43" i="8"/>
  <c r="T55" i="8"/>
  <c r="U40" i="8"/>
  <c r="U63" i="7"/>
  <c r="T59" i="7"/>
  <c r="T71" i="7"/>
  <c r="T61" i="7"/>
  <c r="R56" i="8"/>
  <c r="S42" i="8"/>
  <c r="U62" i="7"/>
  <c r="U67" i="7"/>
  <c r="T54" i="7"/>
  <c r="T70" i="7"/>
  <c r="T72" i="7"/>
  <c r="V57" i="8"/>
  <c r="W39" i="8"/>
  <c r="V61" i="8"/>
  <c r="W15" i="8"/>
  <c r="V70" i="8"/>
  <c r="W21" i="8"/>
  <c r="V64" i="8"/>
  <c r="W18" i="8"/>
  <c r="V59" i="8"/>
  <c r="W11" i="8"/>
  <c r="U53" i="8"/>
  <c r="V30" i="8"/>
  <c r="V60" i="8"/>
  <c r="W13" i="8"/>
  <c r="V62" i="8"/>
  <c r="W16" i="8"/>
  <c r="U68" i="8"/>
  <c r="V48" i="8"/>
  <c r="V58" i="8"/>
  <c r="W29" i="8"/>
  <c r="V69" i="8"/>
  <c r="W19" i="8"/>
  <c r="U73" i="8"/>
  <c r="V26" i="8"/>
  <c r="U54" i="8"/>
  <c r="V38" i="8"/>
  <c r="V74" i="8"/>
  <c r="W27" i="8"/>
  <c r="U71" i="8"/>
  <c r="V24" i="8"/>
  <c r="V66" i="8"/>
  <c r="W46" i="8"/>
  <c r="V67" i="8"/>
  <c r="W47" i="8"/>
  <c r="V72" i="8"/>
  <c r="W25" i="8"/>
  <c r="A24" i="4"/>
  <c r="D24" i="4" s="1"/>
  <c r="C25" i="4"/>
  <c r="T53" i="12" l="1"/>
  <c r="V38" i="7"/>
  <c r="U38" i="12"/>
  <c r="U54" i="12" s="1"/>
  <c r="S42" i="12"/>
  <c r="S56" i="12" s="1"/>
  <c r="T42" i="7"/>
  <c r="S49" i="7"/>
  <c r="T12" i="15" s="1"/>
  <c r="U36" i="12"/>
  <c r="V36" i="7"/>
  <c r="V39" i="14"/>
  <c r="U57" i="14"/>
  <c r="U46" i="12"/>
  <c r="U66" i="12" s="1"/>
  <c r="V46" i="7"/>
  <c r="U14" i="12"/>
  <c r="V14" i="7"/>
  <c r="T41" i="12"/>
  <c r="U41" i="7"/>
  <c r="V40" i="7"/>
  <c r="U40" i="12"/>
  <c r="V37" i="7"/>
  <c r="U37" i="12"/>
  <c r="U19" i="12"/>
  <c r="V19" i="7"/>
  <c r="T55" i="7"/>
  <c r="U39" i="12"/>
  <c r="U57" i="12" s="1"/>
  <c r="V39" i="7"/>
  <c r="V12" i="14"/>
  <c r="U59" i="14"/>
  <c r="V19" i="14"/>
  <c r="U69" i="14"/>
  <c r="V23" i="7"/>
  <c r="U23" i="12"/>
  <c r="V28" i="8"/>
  <c r="U75" i="8"/>
  <c r="V31" i="7"/>
  <c r="U31" i="12"/>
  <c r="V22" i="7"/>
  <c r="U22" i="12"/>
  <c r="T70" i="12"/>
  <c r="U13" i="12"/>
  <c r="U60" i="12" s="1"/>
  <c r="V13" i="7"/>
  <c r="V60" i="7" s="1"/>
  <c r="U29" i="12"/>
  <c r="U58" i="12" s="1"/>
  <c r="V29" i="7"/>
  <c r="V40" i="14"/>
  <c r="U55" i="14"/>
  <c r="V18" i="14"/>
  <c r="U64" i="14"/>
  <c r="V16" i="14"/>
  <c r="U62" i="14"/>
  <c r="V25" i="14"/>
  <c r="U72" i="14"/>
  <c r="V46" i="14"/>
  <c r="U66" i="14"/>
  <c r="V26" i="14"/>
  <c r="U73" i="14"/>
  <c r="V38" i="14"/>
  <c r="U54" i="14"/>
  <c r="V24" i="14"/>
  <c r="U71" i="14"/>
  <c r="V25" i="7"/>
  <c r="U25" i="12"/>
  <c r="U72" i="12" s="1"/>
  <c r="T49" i="7"/>
  <c r="U12" i="15" s="1"/>
  <c r="U28" i="12"/>
  <c r="U75" i="12" s="1"/>
  <c r="V28" i="7"/>
  <c r="T45" i="12"/>
  <c r="T65" i="12" s="1"/>
  <c r="U45" i="7"/>
  <c r="T65" i="7"/>
  <c r="U63" i="8"/>
  <c r="V17" i="8"/>
  <c r="V16" i="7"/>
  <c r="U16" i="12"/>
  <c r="U62" i="12" s="1"/>
  <c r="T60" i="12"/>
  <c r="V17" i="14"/>
  <c r="U63" i="14"/>
  <c r="V32" i="7"/>
  <c r="U32" i="12"/>
  <c r="V29" i="14"/>
  <c r="U58" i="14"/>
  <c r="V21" i="14"/>
  <c r="U70" i="14"/>
  <c r="V13" i="14"/>
  <c r="U60" i="14"/>
  <c r="V35" i="7"/>
  <c r="U35" i="12"/>
  <c r="U12" i="12"/>
  <c r="U59" i="12" s="1"/>
  <c r="V12" i="7"/>
  <c r="U33" i="12"/>
  <c r="V33" i="7"/>
  <c r="T42" i="14"/>
  <c r="S56" i="14"/>
  <c r="S49" i="14"/>
  <c r="T13" i="15" s="1"/>
  <c r="V15" i="14"/>
  <c r="U61" i="14"/>
  <c r="U21" i="12"/>
  <c r="U70" i="12" s="1"/>
  <c r="V21" i="7"/>
  <c r="V34" i="7"/>
  <c r="U34" i="12"/>
  <c r="U27" i="12"/>
  <c r="U74" i="12" s="1"/>
  <c r="V27" i="7"/>
  <c r="V26" i="7"/>
  <c r="U26" i="12"/>
  <c r="U73" i="12" s="1"/>
  <c r="V28" i="14"/>
  <c r="U75" i="14"/>
  <c r="V47" i="14"/>
  <c r="U67" i="14"/>
  <c r="V27" i="14"/>
  <c r="U74" i="14"/>
  <c r="T55" i="12"/>
  <c r="V44" i="7"/>
  <c r="U44" i="12"/>
  <c r="U60" i="7"/>
  <c r="U66" i="7"/>
  <c r="U53" i="7"/>
  <c r="V16" i="15" s="1"/>
  <c r="U57" i="7"/>
  <c r="V30" i="14"/>
  <c r="U53" i="14"/>
  <c r="V17" i="15" s="1"/>
  <c r="U30" i="12"/>
  <c r="V30" i="7"/>
  <c r="U24" i="12"/>
  <c r="U71" i="12" s="1"/>
  <c r="V24" i="7"/>
  <c r="U20" i="12"/>
  <c r="V20" i="7"/>
  <c r="V18" i="7"/>
  <c r="U18" i="12"/>
  <c r="U64" i="12" s="1"/>
  <c r="V48" i="14"/>
  <c r="U68" i="14"/>
  <c r="V48" i="7"/>
  <c r="U48" i="12"/>
  <c r="U68" i="12" s="1"/>
  <c r="V43" i="14"/>
  <c r="U65" i="14"/>
  <c r="V47" i="7"/>
  <c r="U47" i="12"/>
  <c r="U67" i="12" s="1"/>
  <c r="V43" i="7"/>
  <c r="U43" i="12"/>
  <c r="V15" i="7"/>
  <c r="U15" i="12"/>
  <c r="U61" i="12" s="1"/>
  <c r="T69" i="12"/>
  <c r="U17" i="12"/>
  <c r="U63" i="12" s="1"/>
  <c r="V17" i="7"/>
  <c r="V63" i="7" s="1"/>
  <c r="AB11" i="7"/>
  <c r="AA11" i="12"/>
  <c r="T42" i="8"/>
  <c r="S56" i="8"/>
  <c r="U70" i="7"/>
  <c r="V67" i="7"/>
  <c r="V69" i="7"/>
  <c r="U71" i="7"/>
  <c r="U59" i="7"/>
  <c r="V74" i="7"/>
  <c r="S56" i="7"/>
  <c r="U68" i="7"/>
  <c r="U75" i="7"/>
  <c r="V43" i="8"/>
  <c r="U65" i="8"/>
  <c r="V40" i="8"/>
  <c r="U55" i="8"/>
  <c r="U72" i="7"/>
  <c r="U54" i="7"/>
  <c r="V62" i="7"/>
  <c r="U61" i="7"/>
  <c r="U73" i="7"/>
  <c r="U64" i="7"/>
  <c r="U58" i="7"/>
  <c r="V57" i="7"/>
  <c r="W57" i="8"/>
  <c r="X39" i="8"/>
  <c r="V71" i="8"/>
  <c r="W24" i="8"/>
  <c r="W58" i="8"/>
  <c r="X29" i="8"/>
  <c r="W72" i="8"/>
  <c r="X25" i="8"/>
  <c r="W66" i="8"/>
  <c r="X46" i="8"/>
  <c r="V54" i="8"/>
  <c r="W38" i="8"/>
  <c r="W69" i="8"/>
  <c r="X19" i="8"/>
  <c r="V68" i="8"/>
  <c r="W48" i="8"/>
  <c r="W60" i="8"/>
  <c r="X13" i="8"/>
  <c r="W64" i="8"/>
  <c r="X18" i="8"/>
  <c r="W67" i="8"/>
  <c r="X47" i="8"/>
  <c r="V73" i="8"/>
  <c r="W26" i="8"/>
  <c r="W74" i="8"/>
  <c r="X27" i="8"/>
  <c r="W62" i="8"/>
  <c r="X16" i="8"/>
  <c r="V53" i="8"/>
  <c r="W30" i="8"/>
  <c r="W59" i="8"/>
  <c r="X11" i="8"/>
  <c r="W70" i="8"/>
  <c r="X21" i="8"/>
  <c r="W61" i="8"/>
  <c r="X15" i="8"/>
  <c r="A25" i="4"/>
  <c r="D25" i="4" s="1"/>
  <c r="C26" i="4"/>
  <c r="U53" i="12" l="1"/>
  <c r="W43" i="7"/>
  <c r="V43" i="12"/>
  <c r="W48" i="14"/>
  <c r="V68" i="14"/>
  <c r="W44" i="7"/>
  <c r="V44" i="12"/>
  <c r="W21" i="14"/>
  <c r="V70" i="14"/>
  <c r="W28" i="7"/>
  <c r="V28" i="12"/>
  <c r="V75" i="12" s="1"/>
  <c r="W38" i="14"/>
  <c r="V54" i="14"/>
  <c r="W46" i="14"/>
  <c r="V66" i="14"/>
  <c r="W40" i="14"/>
  <c r="V55" i="14"/>
  <c r="V46" i="12"/>
  <c r="V66" i="12" s="1"/>
  <c r="W46" i="7"/>
  <c r="W26" i="7"/>
  <c r="V26" i="12"/>
  <c r="V73" i="12" s="1"/>
  <c r="U42" i="14"/>
  <c r="T56" i="14"/>
  <c r="T49" i="14"/>
  <c r="U13" i="15" s="1"/>
  <c r="V12" i="12"/>
  <c r="V59" i="12" s="1"/>
  <c r="W12" i="7"/>
  <c r="W16" i="7"/>
  <c r="W62" i="7" s="1"/>
  <c r="V16" i="12"/>
  <c r="V62" i="12" s="1"/>
  <c r="V31" i="12"/>
  <c r="W31" i="7"/>
  <c r="W23" i="7"/>
  <c r="V23" i="12"/>
  <c r="V37" i="12"/>
  <c r="W37" i="7"/>
  <c r="V53" i="7"/>
  <c r="W16" i="15" s="1"/>
  <c r="V66" i="7"/>
  <c r="V17" i="12"/>
  <c r="V63" i="12" s="1"/>
  <c r="W17" i="7"/>
  <c r="W15" i="7"/>
  <c r="V15" i="12"/>
  <c r="V61" i="12" s="1"/>
  <c r="V47" i="12"/>
  <c r="V67" i="12" s="1"/>
  <c r="W47" i="7"/>
  <c r="V48" i="12"/>
  <c r="V68" i="12" s="1"/>
  <c r="W48" i="7"/>
  <c r="W18" i="7"/>
  <c r="V18" i="12"/>
  <c r="V64" i="12" s="1"/>
  <c r="W30" i="14"/>
  <c r="V53" i="14"/>
  <c r="W17" i="15" s="1"/>
  <c r="W34" i="7"/>
  <c r="V34" i="12"/>
  <c r="W15" i="14"/>
  <c r="V61" i="14"/>
  <c r="W33" i="7"/>
  <c r="V33" i="12"/>
  <c r="W13" i="14"/>
  <c r="V60" i="14"/>
  <c r="W29" i="14"/>
  <c r="V58" i="14"/>
  <c r="W17" i="14"/>
  <c r="V63" i="14"/>
  <c r="V63" i="8"/>
  <c r="W17" i="8"/>
  <c r="V45" i="7"/>
  <c r="U45" i="12"/>
  <c r="U65" i="12" s="1"/>
  <c r="U65" i="7"/>
  <c r="W24" i="14"/>
  <c r="V71" i="14"/>
  <c r="W26" i="14"/>
  <c r="V73" i="14"/>
  <c r="W25" i="14"/>
  <c r="V72" i="14"/>
  <c r="W18" i="14"/>
  <c r="V64" i="14"/>
  <c r="W12" i="14"/>
  <c r="V59" i="14"/>
  <c r="V19" i="12"/>
  <c r="W19" i="7"/>
  <c r="W14" i="7"/>
  <c r="V14" i="12"/>
  <c r="W38" i="7"/>
  <c r="V38" i="12"/>
  <c r="V54" i="12" s="1"/>
  <c r="W43" i="14"/>
  <c r="V65" i="14"/>
  <c r="W35" i="7"/>
  <c r="V35" i="12"/>
  <c r="W32" i="7"/>
  <c r="V32" i="12"/>
  <c r="W25" i="7"/>
  <c r="V25" i="12"/>
  <c r="V72" i="12" s="1"/>
  <c r="W16" i="14"/>
  <c r="V62" i="14"/>
  <c r="V41" i="7"/>
  <c r="U41" i="12"/>
  <c r="U55" i="12" s="1"/>
  <c r="W36" i="7"/>
  <c r="V36" i="12"/>
  <c r="U55" i="7"/>
  <c r="W24" i="7"/>
  <c r="V24" i="12"/>
  <c r="V71" i="12" s="1"/>
  <c r="W47" i="14"/>
  <c r="V67" i="14"/>
  <c r="V29" i="12"/>
  <c r="V58" i="12" s="1"/>
  <c r="W29" i="7"/>
  <c r="W20" i="7"/>
  <c r="V20" i="12"/>
  <c r="V30" i="12"/>
  <c r="W30" i="7"/>
  <c r="W27" i="14"/>
  <c r="V74" i="14"/>
  <c r="W28" i="14"/>
  <c r="V75" i="14"/>
  <c r="W27" i="7"/>
  <c r="V27" i="12"/>
  <c r="V74" i="12" s="1"/>
  <c r="W21" i="7"/>
  <c r="V21" i="12"/>
  <c r="V13" i="12"/>
  <c r="V60" i="12" s="1"/>
  <c r="W13" i="7"/>
  <c r="W60" i="7" s="1"/>
  <c r="V22" i="12"/>
  <c r="W22" i="7"/>
  <c r="V75" i="8"/>
  <c r="W28" i="8"/>
  <c r="W19" i="14"/>
  <c r="V69" i="14"/>
  <c r="W39" i="7"/>
  <c r="W57" i="7" s="1"/>
  <c r="V39" i="12"/>
  <c r="V57" i="12" s="1"/>
  <c r="U69" i="12"/>
  <c r="V40" i="12"/>
  <c r="W40" i="7"/>
  <c r="W39" i="14"/>
  <c r="V57" i="14"/>
  <c r="T42" i="12"/>
  <c r="T56" i="12" s="1"/>
  <c r="U42" i="7"/>
  <c r="AC11" i="7"/>
  <c r="AB11" i="12"/>
  <c r="V73" i="7"/>
  <c r="W66" i="7"/>
  <c r="V54" i="7"/>
  <c r="V55" i="8"/>
  <c r="W40" i="8"/>
  <c r="V68" i="7"/>
  <c r="V59" i="7"/>
  <c r="W69" i="7"/>
  <c r="V70" i="7"/>
  <c r="V58" i="7"/>
  <c r="V64" i="7"/>
  <c r="V55" i="7"/>
  <c r="V61" i="7"/>
  <c r="V72" i="7"/>
  <c r="W43" i="8"/>
  <c r="V65" i="8"/>
  <c r="V75" i="7"/>
  <c r="T56" i="7"/>
  <c r="W63" i="7"/>
  <c r="V71" i="7"/>
  <c r="T56" i="8"/>
  <c r="U42" i="8"/>
  <c r="X57" i="8"/>
  <c r="Y39" i="8"/>
  <c r="W53" i="8"/>
  <c r="X30" i="8"/>
  <c r="X59" i="8"/>
  <c r="Y11" i="8"/>
  <c r="W73" i="8"/>
  <c r="X26" i="8"/>
  <c r="X60" i="8"/>
  <c r="Y13" i="8"/>
  <c r="X69" i="8"/>
  <c r="Y19" i="8"/>
  <c r="X66" i="8"/>
  <c r="Y46" i="8"/>
  <c r="X58" i="8"/>
  <c r="Y29" i="8"/>
  <c r="X67" i="8"/>
  <c r="Y47" i="8"/>
  <c r="X61" i="8"/>
  <c r="Y15" i="8"/>
  <c r="X62" i="8"/>
  <c r="Y16" i="8"/>
  <c r="X74" i="8"/>
  <c r="Y27" i="8"/>
  <c r="X64" i="8"/>
  <c r="Y18" i="8"/>
  <c r="W68" i="8"/>
  <c r="X48" i="8"/>
  <c r="W54" i="8"/>
  <c r="X38" i="8"/>
  <c r="X72" i="8"/>
  <c r="Y25" i="8"/>
  <c r="W71" i="8"/>
  <c r="X24" i="8"/>
  <c r="X70" i="8"/>
  <c r="Y21" i="8"/>
  <c r="C27" i="4"/>
  <c r="A26" i="4"/>
  <c r="D26" i="4" s="1"/>
  <c r="V70" i="12" l="1"/>
  <c r="V42" i="7"/>
  <c r="U42" i="12"/>
  <c r="U56" i="12" s="1"/>
  <c r="U49" i="7"/>
  <c r="V12" i="15" s="1"/>
  <c r="X39" i="7"/>
  <c r="W39" i="12"/>
  <c r="W57" i="12" s="1"/>
  <c r="X27" i="7"/>
  <c r="W27" i="12"/>
  <c r="W74" i="12" s="1"/>
  <c r="X20" i="7"/>
  <c r="W20" i="12"/>
  <c r="X17" i="14"/>
  <c r="W63" i="14"/>
  <c r="X15" i="14"/>
  <c r="W61" i="14"/>
  <c r="X30" i="14"/>
  <c r="W53" i="14"/>
  <c r="X17" i="15" s="1"/>
  <c r="X15" i="7"/>
  <c r="W15" i="12"/>
  <c r="W61" i="12" s="1"/>
  <c r="X23" i="7"/>
  <c r="W23" i="12"/>
  <c r="X40" i="14"/>
  <c r="W55" i="14"/>
  <c r="X38" i="14"/>
  <c r="W54" i="14"/>
  <c r="X48" i="14"/>
  <c r="W68" i="14"/>
  <c r="X22" i="7"/>
  <c r="W22" i="12"/>
  <c r="X30" i="7"/>
  <c r="W30" i="12"/>
  <c r="V41" i="12"/>
  <c r="V55" i="12" s="1"/>
  <c r="W41" i="7"/>
  <c r="W55" i="7" s="1"/>
  <c r="X35" i="7"/>
  <c r="W35" i="12"/>
  <c r="W38" i="12"/>
  <c r="W54" i="12" s="1"/>
  <c r="X38" i="7"/>
  <c r="X12" i="14"/>
  <c r="W59" i="14"/>
  <c r="X25" i="14"/>
  <c r="W72" i="14"/>
  <c r="W63" i="8"/>
  <c r="X17" i="8"/>
  <c r="X47" i="7"/>
  <c r="W47" i="12"/>
  <c r="W67" i="12" s="1"/>
  <c r="X17" i="7"/>
  <c r="W17" i="12"/>
  <c r="W63" i="12" s="1"/>
  <c r="X31" i="7"/>
  <c r="W31" i="12"/>
  <c r="V49" i="7"/>
  <c r="W12" i="15" s="1"/>
  <c r="W46" i="12"/>
  <c r="W66" i="12" s="1"/>
  <c r="X46" i="7"/>
  <c r="W67" i="7"/>
  <c r="W74" i="7"/>
  <c r="X19" i="14"/>
  <c r="W69" i="14"/>
  <c r="X21" i="7"/>
  <c r="W21" i="12"/>
  <c r="X28" i="14"/>
  <c r="W75" i="14"/>
  <c r="V53" i="12"/>
  <c r="X29" i="7"/>
  <c r="W29" i="12"/>
  <c r="W58" i="12" s="1"/>
  <c r="V69" i="12"/>
  <c r="X29" i="14"/>
  <c r="W58" i="14"/>
  <c r="X33" i="7"/>
  <c r="W33" i="12"/>
  <c r="W34" i="12"/>
  <c r="X34" i="7"/>
  <c r="X18" i="7"/>
  <c r="W18" i="12"/>
  <c r="W64" i="12" s="1"/>
  <c r="X12" i="7"/>
  <c r="W12" i="12"/>
  <c r="W59" i="12" s="1"/>
  <c r="V42" i="14"/>
  <c r="U56" i="14"/>
  <c r="U49" i="14"/>
  <c r="V13" i="15" s="1"/>
  <c r="X46" i="14"/>
  <c r="W66" i="14"/>
  <c r="W28" i="12"/>
  <c r="W75" i="12" s="1"/>
  <c r="X28" i="7"/>
  <c r="X44" i="7"/>
  <c r="W44" i="12"/>
  <c r="X43" i="7"/>
  <c r="W43" i="12"/>
  <c r="X40" i="7"/>
  <c r="W40" i="12"/>
  <c r="X27" i="14"/>
  <c r="W74" i="14"/>
  <c r="W45" i="7"/>
  <c r="V45" i="12"/>
  <c r="V65" i="12" s="1"/>
  <c r="V65" i="7"/>
  <c r="X13" i="14"/>
  <c r="W60" i="14"/>
  <c r="W16" i="12"/>
  <c r="W62" i="12" s="1"/>
  <c r="X16" i="7"/>
  <c r="X62" i="7" s="1"/>
  <c r="W26" i="12"/>
  <c r="W73" i="12" s="1"/>
  <c r="X26" i="7"/>
  <c r="X21" i="14"/>
  <c r="W70" i="14"/>
  <c r="X47" i="14"/>
  <c r="W67" i="14"/>
  <c r="W25" i="12"/>
  <c r="W72" i="12" s="1"/>
  <c r="X25" i="7"/>
  <c r="X19" i="7"/>
  <c r="X69" i="7" s="1"/>
  <c r="W19" i="12"/>
  <c r="W69" i="12" s="1"/>
  <c r="X24" i="14"/>
  <c r="W71" i="14"/>
  <c r="X37" i="7"/>
  <c r="W37" i="12"/>
  <c r="W53" i="7"/>
  <c r="X16" i="15" s="1"/>
  <c r="X39" i="14"/>
  <c r="W57" i="14"/>
  <c r="W75" i="8"/>
  <c r="X28" i="8"/>
  <c r="X13" i="7"/>
  <c r="W13" i="12"/>
  <c r="W24" i="12"/>
  <c r="W71" i="12" s="1"/>
  <c r="X24" i="7"/>
  <c r="X36" i="7"/>
  <c r="W36" i="12"/>
  <c r="X16" i="14"/>
  <c r="W62" i="14"/>
  <c r="X32" i="7"/>
  <c r="X53" i="7" s="1"/>
  <c r="Y16" i="15" s="1"/>
  <c r="W32" i="12"/>
  <c r="X43" i="14"/>
  <c r="W65" i="14"/>
  <c r="X14" i="7"/>
  <c r="W14" i="12"/>
  <c r="X18" i="14"/>
  <c r="W64" i="14"/>
  <c r="X26" i="14"/>
  <c r="W73" i="14"/>
  <c r="X48" i="7"/>
  <c r="W48" i="12"/>
  <c r="W68" i="12" s="1"/>
  <c r="AD11" i="7"/>
  <c r="AC11" i="12"/>
  <c r="W75" i="7"/>
  <c r="W61" i="7"/>
  <c r="X74" i="7"/>
  <c r="W54" i="7"/>
  <c r="U56" i="8"/>
  <c r="V42" i="8"/>
  <c r="W55" i="8"/>
  <c r="X40" i="8"/>
  <c r="X63" i="7"/>
  <c r="W72" i="7"/>
  <c r="W64" i="7"/>
  <c r="W71" i="7"/>
  <c r="U56" i="7"/>
  <c r="W65" i="8"/>
  <c r="X43" i="8"/>
  <c r="W58" i="7"/>
  <c r="W70" i="7"/>
  <c r="W59" i="7"/>
  <c r="W68" i="7"/>
  <c r="W73" i="7"/>
  <c r="Y57" i="8"/>
  <c r="Z39" i="8"/>
  <c r="Y61" i="8"/>
  <c r="Z15" i="8"/>
  <c r="X54" i="8"/>
  <c r="Y38" i="8"/>
  <c r="Y67" i="8"/>
  <c r="Z47" i="8"/>
  <c r="Y58" i="8"/>
  <c r="Z29" i="8"/>
  <c r="Y69" i="8"/>
  <c r="Z19" i="8"/>
  <c r="X68" i="8"/>
  <c r="Y48" i="8"/>
  <c r="X71" i="8"/>
  <c r="Y24" i="8"/>
  <c r="Y64" i="8"/>
  <c r="Z18" i="8"/>
  <c r="Y62" i="8"/>
  <c r="Z16" i="8"/>
  <c r="Y70" i="8"/>
  <c r="Z21" i="8"/>
  <c r="Y74" i="8"/>
  <c r="Z27" i="8"/>
  <c r="Y66" i="8"/>
  <c r="Z46" i="8"/>
  <c r="Y60" i="8"/>
  <c r="Z13" i="8"/>
  <c r="X73" i="8"/>
  <c r="Y26" i="8"/>
  <c r="Y59" i="8"/>
  <c r="Z11" i="8"/>
  <c r="X53" i="8"/>
  <c r="Y30" i="8"/>
  <c r="Y72" i="8"/>
  <c r="Z25" i="8"/>
  <c r="C55" i="4"/>
  <c r="A55" i="4" s="1"/>
  <c r="D55" i="4" s="1"/>
  <c r="A27" i="4"/>
  <c r="D27" i="4" s="1"/>
  <c r="W70" i="12" l="1"/>
  <c r="X14" i="12"/>
  <c r="Y14" i="7"/>
  <c r="Y36" i="7"/>
  <c r="X36" i="12"/>
  <c r="X13" i="12"/>
  <c r="X60" i="12" s="1"/>
  <c r="Y13" i="7"/>
  <c r="X37" i="12"/>
  <c r="Y37" i="7"/>
  <c r="Y47" i="14"/>
  <c r="X67" i="14"/>
  <c r="W65" i="12"/>
  <c r="Y34" i="7"/>
  <c r="X34" i="12"/>
  <c r="Y29" i="7"/>
  <c r="X29" i="12"/>
  <c r="X58" i="12" s="1"/>
  <c r="Y46" i="7"/>
  <c r="X46" i="12"/>
  <c r="X66" i="12" s="1"/>
  <c r="X47" i="12"/>
  <c r="X67" i="12" s="1"/>
  <c r="Y47" i="7"/>
  <c r="Y67" i="7" s="1"/>
  <c r="Y25" i="14"/>
  <c r="X72" i="14"/>
  <c r="X41" i="7"/>
  <c r="W41" i="12"/>
  <c r="W55" i="12" s="1"/>
  <c r="Y48" i="14"/>
  <c r="X68" i="14"/>
  <c r="Y40" i="14"/>
  <c r="X55" i="14"/>
  <c r="X15" i="12"/>
  <c r="X61" i="12" s="1"/>
  <c r="Y15" i="7"/>
  <c r="Y15" i="14"/>
  <c r="X61" i="14"/>
  <c r="X39" i="12"/>
  <c r="X57" i="12" s="1"/>
  <c r="Y39" i="7"/>
  <c r="X67" i="7"/>
  <c r="Y24" i="7"/>
  <c r="X24" i="12"/>
  <c r="X71" i="12" s="1"/>
  <c r="X75" i="8"/>
  <c r="Y28" i="8"/>
  <c r="Y25" i="7"/>
  <c r="X25" i="12"/>
  <c r="X72" i="12" s="1"/>
  <c r="Y16" i="7"/>
  <c r="X16" i="12"/>
  <c r="X62" i="12" s="1"/>
  <c r="Y27" i="14"/>
  <c r="X74" i="14"/>
  <c r="X43" i="12"/>
  <c r="Y43" i="7"/>
  <c r="Y12" i="7"/>
  <c r="X12" i="12"/>
  <c r="X59" i="12" s="1"/>
  <c r="Y29" i="14"/>
  <c r="X58" i="14"/>
  <c r="X21" i="12"/>
  <c r="Y21" i="7"/>
  <c r="Y17" i="8"/>
  <c r="X63" i="8"/>
  <c r="Y22" i="7"/>
  <c r="X22" i="12"/>
  <c r="X66" i="7"/>
  <c r="Y48" i="7"/>
  <c r="X48" i="12"/>
  <c r="X68" i="12" s="1"/>
  <c r="Y18" i="14"/>
  <c r="X64" i="14"/>
  <c r="Y43" i="14"/>
  <c r="X65" i="14"/>
  <c r="Y16" i="14"/>
  <c r="X62" i="14"/>
  <c r="Y24" i="14"/>
  <c r="X71" i="14"/>
  <c r="Y21" i="14"/>
  <c r="X70" i="14"/>
  <c r="W42" i="14"/>
  <c r="V56" i="14"/>
  <c r="V49" i="14"/>
  <c r="W13" i="15" s="1"/>
  <c r="X17" i="12"/>
  <c r="X63" i="12" s="1"/>
  <c r="Y17" i="7"/>
  <c r="W53" i="12"/>
  <c r="Y38" i="14"/>
  <c r="X54" i="14"/>
  <c r="X23" i="12"/>
  <c r="Y23" i="7"/>
  <c r="Y30" i="14"/>
  <c r="X53" i="14"/>
  <c r="Y17" i="15" s="1"/>
  <c r="Y17" i="14"/>
  <c r="X63" i="14"/>
  <c r="X27" i="12"/>
  <c r="X74" i="12" s="1"/>
  <c r="Y27" i="7"/>
  <c r="Y26" i="14"/>
  <c r="X73" i="14"/>
  <c r="Y32" i="7"/>
  <c r="X32" i="12"/>
  <c r="Y39" i="14"/>
  <c r="X57" i="14"/>
  <c r="Y19" i="7"/>
  <c r="X19" i="12"/>
  <c r="Y13" i="14"/>
  <c r="X60" i="14"/>
  <c r="Y28" i="7"/>
  <c r="X28" i="12"/>
  <c r="X75" i="12" s="1"/>
  <c r="Y31" i="7"/>
  <c r="X31" i="12"/>
  <c r="Y38" i="7"/>
  <c r="X38" i="12"/>
  <c r="X54" i="12" s="1"/>
  <c r="X20" i="12"/>
  <c r="Y20" i="7"/>
  <c r="X57" i="7"/>
  <c r="X60" i="7"/>
  <c r="W60" i="12"/>
  <c r="Y26" i="7"/>
  <c r="X26" i="12"/>
  <c r="X73" i="12" s="1"/>
  <c r="W45" i="12"/>
  <c r="X45" i="7"/>
  <c r="W65" i="7"/>
  <c r="Y40" i="7"/>
  <c r="X40" i="12"/>
  <c r="Y44" i="7"/>
  <c r="X44" i="12"/>
  <c r="Y46" i="14"/>
  <c r="X66" i="14"/>
  <c r="Y18" i="7"/>
  <c r="X18" i="12"/>
  <c r="X64" i="12" s="1"/>
  <c r="Y33" i="7"/>
  <c r="X33" i="12"/>
  <c r="Y28" i="14"/>
  <c r="X75" i="14"/>
  <c r="Y19" i="14"/>
  <c r="X69" i="14"/>
  <c r="Y12" i="14"/>
  <c r="X59" i="14"/>
  <c r="X35" i="12"/>
  <c r="Y35" i="7"/>
  <c r="Y30" i="7"/>
  <c r="X30" i="12"/>
  <c r="W42" i="7"/>
  <c r="V42" i="12"/>
  <c r="V56" i="12" s="1"/>
  <c r="AE11" i="7"/>
  <c r="AD11" i="12"/>
  <c r="X65" i="8"/>
  <c r="Y43" i="8"/>
  <c r="W42" i="8"/>
  <c r="V56" i="8"/>
  <c r="X68" i="7"/>
  <c r="X55" i="7"/>
  <c r="X71" i="7"/>
  <c r="X64" i="7"/>
  <c r="X54" i="7"/>
  <c r="X75" i="7"/>
  <c r="X55" i="8"/>
  <c r="Y40" i="8"/>
  <c r="X73" i="7"/>
  <c r="X70" i="7"/>
  <c r="Y63" i="7"/>
  <c r="Y57" i="7"/>
  <c r="Y60" i="7"/>
  <c r="X59" i="7"/>
  <c r="X58" i="7"/>
  <c r="Y62" i="7"/>
  <c r="V56" i="7"/>
  <c r="Y69" i="7"/>
  <c r="X72" i="7"/>
  <c r="X61" i="7"/>
  <c r="Z57" i="8"/>
  <c r="AA39" i="8"/>
  <c r="Z60" i="8"/>
  <c r="AA13" i="8"/>
  <c r="Y71" i="8"/>
  <c r="Z24" i="8"/>
  <c r="Y53" i="8"/>
  <c r="Z30" i="8"/>
  <c r="Z66" i="8"/>
  <c r="AA46" i="8"/>
  <c r="Z64" i="8"/>
  <c r="AA18" i="8"/>
  <c r="Z58" i="8"/>
  <c r="AA29" i="8"/>
  <c r="Z61" i="8"/>
  <c r="AA15" i="8"/>
  <c r="Z59" i="8"/>
  <c r="AA11" i="8"/>
  <c r="Y68" i="8"/>
  <c r="Z48" i="8"/>
  <c r="Y73" i="8"/>
  <c r="Z26" i="8"/>
  <c r="Z70" i="8"/>
  <c r="AA21" i="8"/>
  <c r="Z72" i="8"/>
  <c r="AA25" i="8"/>
  <c r="Z62" i="8"/>
  <c r="AA16" i="8"/>
  <c r="Z69" i="8"/>
  <c r="AA19" i="8"/>
  <c r="Z67" i="8"/>
  <c r="AA47" i="8"/>
  <c r="Y54" i="8"/>
  <c r="Z38" i="8"/>
  <c r="Z74" i="8"/>
  <c r="AA27" i="8"/>
  <c r="C56" i="4"/>
  <c r="A56" i="4" s="1"/>
  <c r="D56" i="4" s="1"/>
  <c r="C29" i="4"/>
  <c r="A29" i="4" s="1"/>
  <c r="D29" i="4" s="1"/>
  <c r="X69" i="12" l="1"/>
  <c r="X70" i="12"/>
  <c r="Z12" i="14"/>
  <c r="Y59" i="14"/>
  <c r="Z18" i="7"/>
  <c r="Y18" i="12"/>
  <c r="Y64" i="12" s="1"/>
  <c r="Y26" i="12"/>
  <c r="Y73" i="12" s="1"/>
  <c r="Z26" i="7"/>
  <c r="Z27" i="7"/>
  <c r="Y27" i="12"/>
  <c r="Y74" i="12" s="1"/>
  <c r="Z24" i="14"/>
  <c r="Y71" i="14"/>
  <c r="Z48" i="7"/>
  <c r="Y48" i="12"/>
  <c r="Y68" i="12" s="1"/>
  <c r="Z48" i="14"/>
  <c r="Y68" i="14"/>
  <c r="Y46" i="12"/>
  <c r="Y66" i="12" s="1"/>
  <c r="Z46" i="7"/>
  <c r="Z34" i="7"/>
  <c r="Y34" i="12"/>
  <c r="W42" i="12"/>
  <c r="W56" i="12" s="1"/>
  <c r="X42" i="7"/>
  <c r="Z44" i="7"/>
  <c r="Y44" i="12"/>
  <c r="Z28" i="7"/>
  <c r="Y28" i="12"/>
  <c r="Y75" i="12" s="1"/>
  <c r="Y32" i="12"/>
  <c r="Z32" i="7"/>
  <c r="Z12" i="7"/>
  <c r="Y12" i="12"/>
  <c r="Y59" i="12" s="1"/>
  <c r="Z25" i="7"/>
  <c r="Y25" i="12"/>
  <c r="Y72" i="12" s="1"/>
  <c r="Y36" i="12"/>
  <c r="Z36" i="7"/>
  <c r="Y74" i="7"/>
  <c r="Y66" i="7"/>
  <c r="X53" i="12"/>
  <c r="Z19" i="14"/>
  <c r="Y69" i="14"/>
  <c r="Z33" i="7"/>
  <c r="Y33" i="12"/>
  <c r="Z20" i="7"/>
  <c r="Y20" i="12"/>
  <c r="Y23" i="12"/>
  <c r="Z23" i="7"/>
  <c r="Z21" i="14"/>
  <c r="Y70" i="14"/>
  <c r="Z16" i="14"/>
  <c r="Y62" i="14"/>
  <c r="Z18" i="14"/>
  <c r="Y64" i="14"/>
  <c r="Y63" i="8"/>
  <c r="Z17" i="8"/>
  <c r="Z29" i="14"/>
  <c r="Y58" i="14"/>
  <c r="Z43" i="7"/>
  <c r="Y43" i="12"/>
  <c r="Z28" i="8"/>
  <c r="Y75" i="8"/>
  <c r="Z15" i="14"/>
  <c r="Y61" i="14"/>
  <c r="Z40" i="14"/>
  <c r="Y55" i="14"/>
  <c r="X41" i="12"/>
  <c r="X55" i="12" s="1"/>
  <c r="Y41" i="7"/>
  <c r="Y29" i="12"/>
  <c r="Y58" i="12" s="1"/>
  <c r="Z29" i="7"/>
  <c r="Z13" i="7"/>
  <c r="Y13" i="12"/>
  <c r="Z14" i="7"/>
  <c r="Y14" i="12"/>
  <c r="Y35" i="12"/>
  <c r="Z35" i="7"/>
  <c r="Z28" i="14"/>
  <c r="Y75" i="14"/>
  <c r="Z43" i="14"/>
  <c r="Y65" i="14"/>
  <c r="Y22" i="12"/>
  <c r="Z22" i="7"/>
  <c r="Z25" i="14"/>
  <c r="Y72" i="14"/>
  <c r="Z37" i="7"/>
  <c r="Y37" i="12"/>
  <c r="W49" i="7"/>
  <c r="X12" i="15" s="1"/>
  <c r="X45" i="12"/>
  <c r="Y45" i="7"/>
  <c r="Z38" i="7"/>
  <c r="Y38" i="12"/>
  <c r="Y54" i="12" s="1"/>
  <c r="Y19" i="12"/>
  <c r="Z19" i="7"/>
  <c r="Z30" i="14"/>
  <c r="Y53" i="14"/>
  <c r="Z17" i="15" s="1"/>
  <c r="Z38" i="14"/>
  <c r="Y54" i="14"/>
  <c r="Z27" i="14"/>
  <c r="Y74" i="14"/>
  <c r="Z24" i="7"/>
  <c r="Y24" i="12"/>
  <c r="Y71" i="12" s="1"/>
  <c r="Y47" i="12"/>
  <c r="Y67" i="12" s="1"/>
  <c r="Z47" i="7"/>
  <c r="Y53" i="7"/>
  <c r="Z16" i="15" s="1"/>
  <c r="Z30" i="7"/>
  <c r="Y30" i="12"/>
  <c r="Y53" i="12" s="1"/>
  <c r="Z46" i="14"/>
  <c r="Y66" i="14"/>
  <c r="Z40" i="7"/>
  <c r="Y40" i="12"/>
  <c r="X65" i="7"/>
  <c r="Z31" i="7"/>
  <c r="Y31" i="12"/>
  <c r="Z13" i="14"/>
  <c r="Y60" i="14"/>
  <c r="Z39" i="14"/>
  <c r="Y57" i="14"/>
  <c r="Z26" i="14"/>
  <c r="Y73" i="14"/>
  <c r="Z17" i="14"/>
  <c r="Y63" i="14"/>
  <c r="Z17" i="7"/>
  <c r="Z63" i="7" s="1"/>
  <c r="Y17" i="12"/>
  <c r="Y63" i="12" s="1"/>
  <c r="X42" i="14"/>
  <c r="W56" i="14"/>
  <c r="W49" i="14"/>
  <c r="X13" i="15" s="1"/>
  <c r="Y21" i="12"/>
  <c r="Y70" i="12" s="1"/>
  <c r="Z21" i="7"/>
  <c r="X65" i="12"/>
  <c r="Y16" i="12"/>
  <c r="Y62" i="12" s="1"/>
  <c r="Z16" i="7"/>
  <c r="Z39" i="7"/>
  <c r="Y39" i="12"/>
  <c r="Y57" i="12" s="1"/>
  <c r="Z15" i="7"/>
  <c r="Y15" i="12"/>
  <c r="Y61" i="12" s="1"/>
  <c r="Z47" i="14"/>
  <c r="Y67" i="14"/>
  <c r="AF11" i="7"/>
  <c r="AE11" i="12"/>
  <c r="Y58" i="7"/>
  <c r="Y75" i="7"/>
  <c r="Y55" i="7"/>
  <c r="Y72" i="7"/>
  <c r="Z57" i="7"/>
  <c r="Y70" i="7"/>
  <c r="Y71" i="7"/>
  <c r="W56" i="7"/>
  <c r="Y73" i="7"/>
  <c r="Y55" i="8"/>
  <c r="Z40" i="8"/>
  <c r="Y65" i="8"/>
  <c r="Z43" i="8"/>
  <c r="Y61" i="7"/>
  <c r="Y64" i="7"/>
  <c r="X42" i="8"/>
  <c r="W56" i="8"/>
  <c r="Z74" i="7"/>
  <c r="Z66" i="7"/>
  <c r="Y59" i="7"/>
  <c r="Y54" i="7"/>
  <c r="Y68" i="7"/>
  <c r="AA57" i="8"/>
  <c r="AB39" i="8"/>
  <c r="Z54" i="8"/>
  <c r="AA38" i="8"/>
  <c r="AA62" i="8"/>
  <c r="AB16" i="8"/>
  <c r="AA70" i="8"/>
  <c r="AB21" i="8"/>
  <c r="AA61" i="8"/>
  <c r="AB15" i="8"/>
  <c r="Z53" i="8"/>
  <c r="AA30" i="8"/>
  <c r="AA67" i="8"/>
  <c r="AB47" i="8"/>
  <c r="AA72" i="8"/>
  <c r="AB25" i="8"/>
  <c r="AA59" i="8"/>
  <c r="AB11" i="8"/>
  <c r="AA66" i="8"/>
  <c r="AB46" i="8"/>
  <c r="Z71" i="8"/>
  <c r="AA24" i="8"/>
  <c r="AA74" i="8"/>
  <c r="AB27" i="8"/>
  <c r="AA69" i="8"/>
  <c r="AB19" i="8"/>
  <c r="Z68" i="8"/>
  <c r="AA48" i="8"/>
  <c r="AA58" i="8"/>
  <c r="AB29" i="8"/>
  <c r="AA64" i="8"/>
  <c r="AB18" i="8"/>
  <c r="AA60" i="8"/>
  <c r="AB13" i="8"/>
  <c r="Z73" i="8"/>
  <c r="AA26" i="8"/>
  <c r="C57" i="4"/>
  <c r="A57" i="4" s="1"/>
  <c r="D57" i="4" s="1"/>
  <c r="C30" i="4"/>
  <c r="A30" i="4" s="1"/>
  <c r="D30" i="4" s="1"/>
  <c r="Y69" i="12" l="1"/>
  <c r="Y60" i="12"/>
  <c r="Z35" i="12"/>
  <c r="AA35" i="7"/>
  <c r="AA14" i="7"/>
  <c r="Z14" i="12"/>
  <c r="AA40" i="14"/>
  <c r="Z55" i="14"/>
  <c r="AA29" i="14"/>
  <c r="Z58" i="14"/>
  <c r="AA18" i="14"/>
  <c r="Z64" i="14"/>
  <c r="AA20" i="7"/>
  <c r="Z20" i="12"/>
  <c r="Z12" i="12"/>
  <c r="Z59" i="12" s="1"/>
  <c r="AA12" i="7"/>
  <c r="AA28" i="7"/>
  <c r="Z28" i="12"/>
  <c r="Z75" i="12" s="1"/>
  <c r="Z48" i="12"/>
  <c r="Z68" i="12" s="1"/>
  <c r="AA48" i="7"/>
  <c r="Z27" i="12"/>
  <c r="Z74" i="12" s="1"/>
  <c r="AA27" i="7"/>
  <c r="Z18" i="12"/>
  <c r="Z64" i="12" s="1"/>
  <c r="AA18" i="7"/>
  <c r="Z60" i="7"/>
  <c r="Z15" i="12"/>
  <c r="Z61" i="12" s="1"/>
  <c r="AA15" i="7"/>
  <c r="AA17" i="7"/>
  <c r="Z17" i="12"/>
  <c r="Z63" i="12" s="1"/>
  <c r="AA13" i="14"/>
  <c r="Z60" i="14"/>
  <c r="AA27" i="14"/>
  <c r="Z74" i="14"/>
  <c r="AA30" i="14"/>
  <c r="Z53" i="14"/>
  <c r="AA17" i="15" s="1"/>
  <c r="AA25" i="14"/>
  <c r="Z72" i="14"/>
  <c r="Z41" i="7"/>
  <c r="Y41" i="12"/>
  <c r="Y55" i="12" s="1"/>
  <c r="Z63" i="8"/>
  <c r="AA17" i="8"/>
  <c r="AA19" i="14"/>
  <c r="Z69" i="14"/>
  <c r="Z25" i="12"/>
  <c r="Z72" i="12" s="1"/>
  <c r="AA25" i="7"/>
  <c r="Z32" i="12"/>
  <c r="AA32" i="7"/>
  <c r="Z69" i="7"/>
  <c r="AA40" i="7"/>
  <c r="Z40" i="12"/>
  <c r="AA30" i="7"/>
  <c r="Z30" i="12"/>
  <c r="AA19" i="7"/>
  <c r="Z19" i="12"/>
  <c r="Z45" i="7"/>
  <c r="Y45" i="12"/>
  <c r="Y65" i="12" s="1"/>
  <c r="Z22" i="12"/>
  <c r="AA22" i="7"/>
  <c r="AA13" i="7"/>
  <c r="Z13" i="12"/>
  <c r="Z60" i="12" s="1"/>
  <c r="AA15" i="14"/>
  <c r="Z61" i="14"/>
  <c r="Z43" i="12"/>
  <c r="AA43" i="7"/>
  <c r="AA16" i="14"/>
  <c r="Z62" i="14"/>
  <c r="AA36" i="7"/>
  <c r="Z36" i="12"/>
  <c r="Z44" i="12"/>
  <c r="AA44" i="7"/>
  <c r="AA34" i="7"/>
  <c r="Z34" i="12"/>
  <c r="AA48" i="14"/>
  <c r="Z68" i="14"/>
  <c r="AA24" i="14"/>
  <c r="Z71" i="14"/>
  <c r="AA16" i="7"/>
  <c r="Z16" i="12"/>
  <c r="Z62" i="12" s="1"/>
  <c r="AA46" i="14"/>
  <c r="Z66" i="14"/>
  <c r="AA47" i="7"/>
  <c r="Z47" i="12"/>
  <c r="Z67" i="12" s="1"/>
  <c r="Z75" i="8"/>
  <c r="AA28" i="8"/>
  <c r="AA21" i="14"/>
  <c r="Z70" i="14"/>
  <c r="Z62" i="7"/>
  <c r="AA26" i="14"/>
  <c r="Z73" i="14"/>
  <c r="Z38" i="12"/>
  <c r="Z54" i="12" s="1"/>
  <c r="AA38" i="7"/>
  <c r="AA43" i="14"/>
  <c r="Z65" i="14"/>
  <c r="AA23" i="7"/>
  <c r="Z23" i="12"/>
  <c r="AA26" i="7"/>
  <c r="Z26" i="12"/>
  <c r="Z73" i="12" s="1"/>
  <c r="Z67" i="7"/>
  <c r="Z53" i="7"/>
  <c r="AA16" i="15" s="1"/>
  <c r="AA47" i="14"/>
  <c r="Z67" i="14"/>
  <c r="Z39" i="12"/>
  <c r="Z57" i="12" s="1"/>
  <c r="AA39" i="7"/>
  <c r="Z21" i="12"/>
  <c r="AA21" i="7"/>
  <c r="Y42" i="14"/>
  <c r="X56" i="14"/>
  <c r="X49" i="14"/>
  <c r="Y13" i="15" s="1"/>
  <c r="AA17" i="14"/>
  <c r="Z63" i="14"/>
  <c r="AA39" i="14"/>
  <c r="Z57" i="14"/>
  <c r="AA31" i="7"/>
  <c r="Z31" i="12"/>
  <c r="Z24" i="12"/>
  <c r="Z71" i="12" s="1"/>
  <c r="AA24" i="7"/>
  <c r="AA38" i="14"/>
  <c r="Z54" i="14"/>
  <c r="AA37" i="7"/>
  <c r="Z37" i="12"/>
  <c r="AA28" i="14"/>
  <c r="Z75" i="14"/>
  <c r="Z29" i="12"/>
  <c r="Z58" i="12" s="1"/>
  <c r="AA29" i="7"/>
  <c r="Z33" i="12"/>
  <c r="AA33" i="7"/>
  <c r="Y65" i="7"/>
  <c r="Y42" i="7"/>
  <c r="X42" i="12"/>
  <c r="X56" i="12" s="1"/>
  <c r="X49" i="7"/>
  <c r="Y12" i="15" s="1"/>
  <c r="AA46" i="7"/>
  <c r="Z46" i="12"/>
  <c r="Z66" i="12" s="1"/>
  <c r="AA12" i="14"/>
  <c r="Z59" i="14"/>
  <c r="AG11" i="7"/>
  <c r="AF11" i="12"/>
  <c r="Z68" i="7"/>
  <c r="AA69" i="7"/>
  <c r="Z73" i="7"/>
  <c r="Z71" i="7"/>
  <c r="Z72" i="7"/>
  <c r="Z55" i="7"/>
  <c r="Z55" i="8"/>
  <c r="AA40" i="8"/>
  <c r="Z54" i="7"/>
  <c r="Z59" i="7"/>
  <c r="AA74" i="7"/>
  <c r="Z64" i="7"/>
  <c r="AA60" i="7"/>
  <c r="Z61" i="7"/>
  <c r="X56" i="7"/>
  <c r="Z70" i="7"/>
  <c r="AA62" i="7"/>
  <c r="AA67" i="7"/>
  <c r="Z75" i="7"/>
  <c r="Z58" i="7"/>
  <c r="AA43" i="8"/>
  <c r="Z65" i="8"/>
  <c r="X56" i="8"/>
  <c r="Y42" i="8"/>
  <c r="AA57" i="7"/>
  <c r="AB57" i="8"/>
  <c r="AC39" i="8"/>
  <c r="AA73" i="8"/>
  <c r="AB26" i="8"/>
  <c r="AB64" i="8"/>
  <c r="AC18" i="8"/>
  <c r="AB58" i="8"/>
  <c r="AC29" i="8"/>
  <c r="AA71" i="8"/>
  <c r="AB24" i="8"/>
  <c r="AB72" i="8"/>
  <c r="AC25" i="8"/>
  <c r="AA53" i="8"/>
  <c r="AB30" i="8"/>
  <c r="AB61" i="8"/>
  <c r="AC15" i="8"/>
  <c r="AB62" i="8"/>
  <c r="AC16" i="8"/>
  <c r="AB66" i="8"/>
  <c r="AC46" i="8"/>
  <c r="AB67" i="8"/>
  <c r="AC47" i="8"/>
  <c r="AB60" i="8"/>
  <c r="AC13" i="8"/>
  <c r="AB69" i="8"/>
  <c r="AC19" i="8"/>
  <c r="AA68" i="8"/>
  <c r="AB48" i="8"/>
  <c r="AB59" i="8"/>
  <c r="AC11" i="8"/>
  <c r="AB70" i="8"/>
  <c r="AC21" i="8"/>
  <c r="AA54" i="8"/>
  <c r="AB38" i="8"/>
  <c r="AB74" i="8"/>
  <c r="AC27" i="8"/>
  <c r="C58" i="4"/>
  <c r="A58" i="4" s="1"/>
  <c r="D58" i="4" s="1"/>
  <c r="C31" i="4"/>
  <c r="Z70" i="12" l="1"/>
  <c r="AA29" i="12"/>
  <c r="AA58" i="12" s="1"/>
  <c r="AB29" i="7"/>
  <c r="AA24" i="12"/>
  <c r="AA71" i="12" s="1"/>
  <c r="AB24" i="7"/>
  <c r="AB46" i="14"/>
  <c r="AA66" i="14"/>
  <c r="AB24" i="14"/>
  <c r="AA71" i="14"/>
  <c r="AB43" i="7"/>
  <c r="AA43" i="12"/>
  <c r="AA25" i="12"/>
  <c r="AA72" i="12" s="1"/>
  <c r="AB25" i="7"/>
  <c r="AA28" i="12"/>
  <c r="AA75" i="12" s="1"/>
  <c r="AB28" i="7"/>
  <c r="AA65" i="7"/>
  <c r="AB46" i="7"/>
  <c r="AA46" i="12"/>
  <c r="AA66" i="12" s="1"/>
  <c r="AA37" i="12"/>
  <c r="AB37" i="7"/>
  <c r="AB39" i="14"/>
  <c r="AA57" i="14"/>
  <c r="AB39" i="7"/>
  <c r="AA39" i="12"/>
  <c r="AA57" i="12" s="1"/>
  <c r="AB26" i="7"/>
  <c r="AA26" i="12"/>
  <c r="AA73" i="12" s="1"/>
  <c r="AA44" i="12"/>
  <c r="AB44" i="7"/>
  <c r="AA36" i="12"/>
  <c r="AB36" i="7"/>
  <c r="AB13" i="7"/>
  <c r="AA13" i="12"/>
  <c r="AA45" i="7"/>
  <c r="Z45" i="12"/>
  <c r="Z65" i="12" s="1"/>
  <c r="Z65" i="7"/>
  <c r="AA30" i="12"/>
  <c r="AB30" i="7"/>
  <c r="AB25" i="14"/>
  <c r="AA72" i="14"/>
  <c r="AB27" i="14"/>
  <c r="AA74" i="14"/>
  <c r="AA17" i="12"/>
  <c r="AA63" i="12" s="1"/>
  <c r="AB17" i="7"/>
  <c r="AA18" i="12"/>
  <c r="AA64" i="12" s="1"/>
  <c r="AB18" i="7"/>
  <c r="AB48" i="7"/>
  <c r="AA48" i="12"/>
  <c r="AA68" i="12" s="1"/>
  <c r="AA20" i="12"/>
  <c r="AB20" i="7"/>
  <c r="AB29" i="14"/>
  <c r="AA58" i="14"/>
  <c r="AB14" i="7"/>
  <c r="AA14" i="12"/>
  <c r="AA66" i="7"/>
  <c r="AB33" i="7"/>
  <c r="AA33" i="12"/>
  <c r="Z42" i="14"/>
  <c r="Y56" i="14"/>
  <c r="Y49" i="14"/>
  <c r="Z13" i="15" s="1"/>
  <c r="AB43" i="14"/>
  <c r="AA65" i="14"/>
  <c r="AB21" i="14"/>
  <c r="AA70" i="14"/>
  <c r="AB47" i="7"/>
  <c r="AB67" i="7" s="1"/>
  <c r="AA47" i="12"/>
  <c r="AA67" i="12" s="1"/>
  <c r="AA16" i="12"/>
  <c r="AA62" i="12" s="1"/>
  <c r="AB16" i="7"/>
  <c r="AB62" i="7" s="1"/>
  <c r="AB48" i="14"/>
  <c r="AA68" i="14"/>
  <c r="AB22" i="7"/>
  <c r="AA22" i="12"/>
  <c r="Z69" i="12"/>
  <c r="AB32" i="7"/>
  <c r="AA32" i="12"/>
  <c r="AA15" i="12"/>
  <c r="AA61" i="12" s="1"/>
  <c r="AB15" i="7"/>
  <c r="AB12" i="7"/>
  <c r="AA12" i="12"/>
  <c r="AA59" i="12" s="1"/>
  <c r="AA35" i="12"/>
  <c r="AB35" i="7"/>
  <c r="Z42" i="7"/>
  <c r="Y42" i="12"/>
  <c r="Y56" i="12" s="1"/>
  <c r="AB47" i="14"/>
  <c r="AA67" i="14"/>
  <c r="AB34" i="7"/>
  <c r="AA34" i="12"/>
  <c r="Z53" i="12"/>
  <c r="AA63" i="8"/>
  <c r="AB17" i="8"/>
  <c r="AA53" i="7"/>
  <c r="AB16" i="15" s="1"/>
  <c r="AA63" i="7"/>
  <c r="AB12" i="14"/>
  <c r="AA59" i="14"/>
  <c r="AB28" i="14"/>
  <c r="AA75" i="14"/>
  <c r="AB38" i="14"/>
  <c r="AA54" i="14"/>
  <c r="AB31" i="7"/>
  <c r="AA31" i="12"/>
  <c r="AB17" i="14"/>
  <c r="AA63" i="14"/>
  <c r="AA21" i="12"/>
  <c r="AB21" i="7"/>
  <c r="AA23" i="12"/>
  <c r="AB23" i="7"/>
  <c r="AB38" i="7"/>
  <c r="AA38" i="12"/>
  <c r="AA54" i="12" s="1"/>
  <c r="AB26" i="14"/>
  <c r="AA73" i="14"/>
  <c r="AB28" i="8"/>
  <c r="AA75" i="8"/>
  <c r="Y49" i="7"/>
  <c r="Z12" i="15" s="1"/>
  <c r="AB16" i="14"/>
  <c r="AA62" i="14"/>
  <c r="AB15" i="14"/>
  <c r="AA61" i="14"/>
  <c r="AB19" i="7"/>
  <c r="AA19" i="12"/>
  <c r="AB40" i="7"/>
  <c r="AA40" i="12"/>
  <c r="AB19" i="14"/>
  <c r="AA69" i="14"/>
  <c r="AA41" i="7"/>
  <c r="Z41" i="12"/>
  <c r="Z55" i="12" s="1"/>
  <c r="AB30" i="14"/>
  <c r="AA53" i="14"/>
  <c r="AB17" i="15" s="1"/>
  <c r="AB13" i="14"/>
  <c r="AA60" i="14"/>
  <c r="AA27" i="12"/>
  <c r="AA74" i="12" s="1"/>
  <c r="AB27" i="7"/>
  <c r="AB18" i="14"/>
  <c r="AA64" i="14"/>
  <c r="AB40" i="14"/>
  <c r="AA55" i="14"/>
  <c r="AH11" i="7"/>
  <c r="AG11" i="12"/>
  <c r="A31" i="4"/>
  <c r="D31" i="4" s="1"/>
  <c r="C32" i="4"/>
  <c r="AA65" i="8"/>
  <c r="AB43" i="8"/>
  <c r="AA75" i="7"/>
  <c r="Y56" i="7"/>
  <c r="AA54" i="7"/>
  <c r="AA55" i="7"/>
  <c r="AA71" i="7"/>
  <c r="AB69" i="7"/>
  <c r="AA68" i="7"/>
  <c r="Y56" i="8"/>
  <c r="Z42" i="8"/>
  <c r="AB40" i="8"/>
  <c r="AA55" i="8"/>
  <c r="AA58" i="7"/>
  <c r="AA70" i="7"/>
  <c r="AA61" i="7"/>
  <c r="AA64" i="7"/>
  <c r="AA59" i="7"/>
  <c r="AA72" i="7"/>
  <c r="AA73" i="7"/>
  <c r="AB74" i="7"/>
  <c r="AB66" i="7"/>
  <c r="AC57" i="8"/>
  <c r="AD39" i="8"/>
  <c r="AC74" i="8"/>
  <c r="AD27" i="8"/>
  <c r="AB68" i="8"/>
  <c r="AC48" i="8"/>
  <c r="AB53" i="8"/>
  <c r="AC30" i="8"/>
  <c r="AC59" i="8"/>
  <c r="AD11" i="8"/>
  <c r="AC69" i="8"/>
  <c r="AD19" i="8"/>
  <c r="AC72" i="8"/>
  <c r="AD25" i="8"/>
  <c r="AC58" i="8"/>
  <c r="AD29" i="8"/>
  <c r="AC64" i="8"/>
  <c r="AD18" i="8"/>
  <c r="AC70" i="8"/>
  <c r="AD21" i="8"/>
  <c r="AC66" i="8"/>
  <c r="AD46" i="8"/>
  <c r="AB71" i="8"/>
  <c r="AC24" i="8"/>
  <c r="AB54" i="8"/>
  <c r="AC38" i="8"/>
  <c r="AC67" i="8"/>
  <c r="AD47" i="8"/>
  <c r="AC61" i="8"/>
  <c r="AD15" i="8"/>
  <c r="AC60" i="8"/>
  <c r="AD13" i="8"/>
  <c r="AB73" i="8"/>
  <c r="AC26" i="8"/>
  <c r="AC62" i="8"/>
  <c r="AD16" i="8"/>
  <c r="C59" i="4"/>
  <c r="A59" i="4" s="1"/>
  <c r="D59" i="4" s="1"/>
  <c r="AB53" i="7" l="1"/>
  <c r="AC16" i="15" s="1"/>
  <c r="AA69" i="12"/>
  <c r="AC13" i="14"/>
  <c r="AB60" i="14"/>
  <c r="AC40" i="7"/>
  <c r="AB40" i="12"/>
  <c r="AB21" i="12"/>
  <c r="AC21" i="7"/>
  <c r="AB63" i="8"/>
  <c r="AC17" i="8"/>
  <c r="Z42" i="12"/>
  <c r="Z56" i="12" s="1"/>
  <c r="AA42" i="7"/>
  <c r="AA49" i="7" s="1"/>
  <c r="AB12" i="15" s="1"/>
  <c r="Z49" i="7"/>
  <c r="AA12" i="15" s="1"/>
  <c r="AB44" i="12"/>
  <c r="AC44" i="7"/>
  <c r="AC28" i="8"/>
  <c r="AB75" i="8"/>
  <c r="AA70" i="12"/>
  <c r="AC28" i="14"/>
  <c r="AB75" i="14"/>
  <c r="AC35" i="7"/>
  <c r="AB35" i="12"/>
  <c r="AB32" i="12"/>
  <c r="AC32" i="7"/>
  <c r="AC48" i="7"/>
  <c r="AB48" i="12"/>
  <c r="AB68" i="12" s="1"/>
  <c r="AC25" i="14"/>
  <c r="AB72" i="14"/>
  <c r="AC39" i="7"/>
  <c r="AB39" i="12"/>
  <c r="AB57" i="12" s="1"/>
  <c r="AC28" i="7"/>
  <c r="AB28" i="12"/>
  <c r="AB75" i="12" s="1"/>
  <c r="AB29" i="12"/>
  <c r="AB58" i="12" s="1"/>
  <c r="AC29" i="7"/>
  <c r="AC40" i="14"/>
  <c r="AB55" i="14"/>
  <c r="AC30" i="14"/>
  <c r="AB53" i="14"/>
  <c r="AC17" i="15" s="1"/>
  <c r="AC19" i="14"/>
  <c r="AB69" i="14"/>
  <c r="AC19" i="7"/>
  <c r="AB19" i="12"/>
  <c r="AC16" i="14"/>
  <c r="AB62" i="14"/>
  <c r="AC23" i="7"/>
  <c r="AB23" i="12"/>
  <c r="AC47" i="14"/>
  <c r="AB67" i="14"/>
  <c r="AB15" i="12"/>
  <c r="AB61" i="12" s="1"/>
  <c r="AC15" i="7"/>
  <c r="AA42" i="14"/>
  <c r="Z56" i="14"/>
  <c r="Z49" i="14"/>
  <c r="AA13" i="15" s="1"/>
  <c r="AC20" i="7"/>
  <c r="AB20" i="12"/>
  <c r="AC18" i="7"/>
  <c r="AB18" i="12"/>
  <c r="AB64" i="12" s="1"/>
  <c r="AC30" i="7"/>
  <c r="AB30" i="12"/>
  <c r="AA45" i="12"/>
  <c r="AA65" i="12" s="1"/>
  <c r="AB45" i="7"/>
  <c r="AB36" i="12"/>
  <c r="AC36" i="7"/>
  <c r="AC43" i="7"/>
  <c r="AB43" i="12"/>
  <c r="AC46" i="14"/>
  <c r="AB66" i="14"/>
  <c r="AC18" i="14"/>
  <c r="AB64" i="14"/>
  <c r="AB41" i="7"/>
  <c r="AA41" i="12"/>
  <c r="AA55" i="12" s="1"/>
  <c r="AC15" i="14"/>
  <c r="AB61" i="14"/>
  <c r="AC12" i="14"/>
  <c r="AB59" i="14"/>
  <c r="AC34" i="7"/>
  <c r="AB34" i="12"/>
  <c r="AC16" i="7"/>
  <c r="AB16" i="12"/>
  <c r="AB62" i="12" s="1"/>
  <c r="AC33" i="7"/>
  <c r="AB33" i="12"/>
  <c r="AB17" i="12"/>
  <c r="AB63" i="12" s="1"/>
  <c r="AC17" i="7"/>
  <c r="AB13" i="12"/>
  <c r="AC13" i="7"/>
  <c r="AC37" i="7"/>
  <c r="AB37" i="12"/>
  <c r="AC24" i="14"/>
  <c r="AB71" i="14"/>
  <c r="AB27" i="12"/>
  <c r="AB74" i="12" s="1"/>
  <c r="AC27" i="7"/>
  <c r="AC38" i="7"/>
  <c r="AB38" i="12"/>
  <c r="AB54" i="12" s="1"/>
  <c r="AB31" i="12"/>
  <c r="AC31" i="7"/>
  <c r="AB12" i="12"/>
  <c r="AB59" i="12" s="1"/>
  <c r="AC12" i="7"/>
  <c r="AC22" i="7"/>
  <c r="AB22" i="12"/>
  <c r="AC21" i="14"/>
  <c r="AB70" i="14"/>
  <c r="AC29" i="14"/>
  <c r="AB58" i="14"/>
  <c r="AB57" i="7"/>
  <c r="AB63" i="7"/>
  <c r="AB60" i="7"/>
  <c r="AC26" i="14"/>
  <c r="AB73" i="14"/>
  <c r="AC17" i="14"/>
  <c r="AB63" i="14"/>
  <c r="AC38" i="14"/>
  <c r="AB54" i="14"/>
  <c r="AC48" i="14"/>
  <c r="AB68" i="14"/>
  <c r="AB47" i="12"/>
  <c r="AB67" i="12" s="1"/>
  <c r="AC47" i="7"/>
  <c r="AC43" i="14"/>
  <c r="AB65" i="14"/>
  <c r="AB14" i="12"/>
  <c r="AC14" i="7"/>
  <c r="AC27" i="14"/>
  <c r="AB74" i="14"/>
  <c r="AA53" i="12"/>
  <c r="AA60" i="12"/>
  <c r="AB26" i="12"/>
  <c r="AB73" i="12" s="1"/>
  <c r="AC26" i="7"/>
  <c r="AC39" i="14"/>
  <c r="AB57" i="14"/>
  <c r="AC46" i="7"/>
  <c r="AB46" i="12"/>
  <c r="AB66" i="12" s="1"/>
  <c r="AC25" i="7"/>
  <c r="AB25" i="12"/>
  <c r="AB72" i="12" s="1"/>
  <c r="AB24" i="12"/>
  <c r="AB71" i="12" s="1"/>
  <c r="AC24" i="7"/>
  <c r="AI11" i="7"/>
  <c r="AH11" i="12"/>
  <c r="C33" i="4"/>
  <c r="A32" i="4"/>
  <c r="D32" i="4" s="1"/>
  <c r="AC66" i="7"/>
  <c r="AC62" i="7"/>
  <c r="AB73" i="7"/>
  <c r="AB64" i="7"/>
  <c r="AB70" i="7"/>
  <c r="AC69" i="7"/>
  <c r="AB55" i="7"/>
  <c r="AB54" i="7"/>
  <c r="Z56" i="7"/>
  <c r="AC57" i="7"/>
  <c r="AB72" i="7"/>
  <c r="AB59" i="7"/>
  <c r="AB61" i="7"/>
  <c r="AC67" i="7"/>
  <c r="AB55" i="8"/>
  <c r="AC40" i="8"/>
  <c r="AB68" i="7"/>
  <c r="AB71" i="7"/>
  <c r="AC60" i="7"/>
  <c r="AB75" i="7"/>
  <c r="Z56" i="8"/>
  <c r="AA42" i="8"/>
  <c r="AB65" i="8"/>
  <c r="AC43" i="8"/>
  <c r="AB58" i="7"/>
  <c r="AE39" i="8"/>
  <c r="AD57" i="8"/>
  <c r="AC54" i="8"/>
  <c r="AD38" i="8"/>
  <c r="AE29" i="8"/>
  <c r="AD58" i="8"/>
  <c r="AD67" i="8"/>
  <c r="AE47" i="8"/>
  <c r="AC71" i="8"/>
  <c r="AD24" i="8"/>
  <c r="AD59" i="8"/>
  <c r="AE11" i="8"/>
  <c r="AC68" i="8"/>
  <c r="AD48" i="8"/>
  <c r="AD64" i="8"/>
  <c r="AE18" i="8"/>
  <c r="AC73" i="8"/>
  <c r="AD26" i="8"/>
  <c r="AD60" i="8"/>
  <c r="AE13" i="8"/>
  <c r="AD70" i="8"/>
  <c r="AE21" i="8"/>
  <c r="AD62" i="8"/>
  <c r="AE16" i="8"/>
  <c r="AD66" i="8"/>
  <c r="AE46" i="8"/>
  <c r="AD72" i="8"/>
  <c r="AE25" i="8"/>
  <c r="AD69" i="8"/>
  <c r="AE19" i="8"/>
  <c r="AC53" i="8"/>
  <c r="AD30" i="8"/>
  <c r="AD74" i="8"/>
  <c r="AE27" i="8"/>
  <c r="AE15" i="8"/>
  <c r="AD61" i="8"/>
  <c r="C60" i="4"/>
  <c r="A60" i="4" s="1"/>
  <c r="D60" i="4" s="1"/>
  <c r="AC53" i="7" l="1"/>
  <c r="AD16" i="15" s="1"/>
  <c r="AD25" i="7"/>
  <c r="AC25" i="12"/>
  <c r="AC72" i="12" s="1"/>
  <c r="AD22" i="7"/>
  <c r="AC22" i="12"/>
  <c r="AD27" i="7"/>
  <c r="AC27" i="12"/>
  <c r="AC74" i="12" s="1"/>
  <c r="AC17" i="12"/>
  <c r="AC63" i="12" s="1"/>
  <c r="AD17" i="7"/>
  <c r="AD15" i="14"/>
  <c r="AC61" i="14"/>
  <c r="AD43" i="7"/>
  <c r="AC43" i="12"/>
  <c r="AC39" i="12"/>
  <c r="AC57" i="12" s="1"/>
  <c r="AD39" i="7"/>
  <c r="AC48" i="12"/>
  <c r="AC68" i="12" s="1"/>
  <c r="AD48" i="7"/>
  <c r="AD35" i="7"/>
  <c r="AC35" i="12"/>
  <c r="AD17" i="8"/>
  <c r="AC63" i="8"/>
  <c r="AD24" i="7"/>
  <c r="AC24" i="12"/>
  <c r="AC71" i="12" s="1"/>
  <c r="AC26" i="12"/>
  <c r="AC73" i="12" s="1"/>
  <c r="AD26" i="7"/>
  <c r="AD38" i="14"/>
  <c r="AC54" i="14"/>
  <c r="AD37" i="7"/>
  <c r="AC37" i="12"/>
  <c r="AD16" i="7"/>
  <c r="AC16" i="12"/>
  <c r="AC62" i="12" s="1"/>
  <c r="AD36" i="7"/>
  <c r="AC36" i="12"/>
  <c r="AB53" i="12"/>
  <c r="AD47" i="14"/>
  <c r="AC67" i="14"/>
  <c r="AD16" i="14"/>
  <c r="AC62" i="14"/>
  <c r="AD19" i="14"/>
  <c r="AC69" i="14"/>
  <c r="AD40" i="14"/>
  <c r="AC55" i="14"/>
  <c r="AD32" i="7"/>
  <c r="AC32" i="12"/>
  <c r="AC75" i="8"/>
  <c r="AD28" i="8"/>
  <c r="AD40" i="7"/>
  <c r="AC40" i="12"/>
  <c r="AC46" i="12"/>
  <c r="AC66" i="12" s="1"/>
  <c r="AD46" i="7"/>
  <c r="AD27" i="14"/>
  <c r="AC74" i="14"/>
  <c r="AD43" i="14"/>
  <c r="AC65" i="14"/>
  <c r="AD48" i="14"/>
  <c r="AC68" i="14"/>
  <c r="AD21" i="14"/>
  <c r="AC70" i="14"/>
  <c r="AD12" i="7"/>
  <c r="AC12" i="12"/>
  <c r="AC59" i="12" s="1"/>
  <c r="AD13" i="7"/>
  <c r="AC13" i="12"/>
  <c r="AD12" i="14"/>
  <c r="AC59" i="14"/>
  <c r="AB41" i="12"/>
  <c r="AB55" i="12" s="1"/>
  <c r="AC41" i="7"/>
  <c r="AD46" i="14"/>
  <c r="AC66" i="14"/>
  <c r="AC30" i="12"/>
  <c r="AD30" i="7"/>
  <c r="AD20" i="7"/>
  <c r="AC20" i="12"/>
  <c r="AC15" i="12"/>
  <c r="AC61" i="12" s="1"/>
  <c r="AD15" i="7"/>
  <c r="AB69" i="12"/>
  <c r="AD28" i="7"/>
  <c r="AC28" i="12"/>
  <c r="AC75" i="12" s="1"/>
  <c r="AD25" i="14"/>
  <c r="AC72" i="14"/>
  <c r="AD28" i="14"/>
  <c r="AC75" i="14"/>
  <c r="AB42" i="7"/>
  <c r="AA42" i="12"/>
  <c r="AA56" i="12" s="1"/>
  <c r="AD21" i="7"/>
  <c r="AC21" i="12"/>
  <c r="AD39" i="14"/>
  <c r="AC57" i="14"/>
  <c r="AD29" i="14"/>
  <c r="AC58" i="14"/>
  <c r="AD31" i="7"/>
  <c r="AC31" i="12"/>
  <c r="AD18" i="14"/>
  <c r="AC64" i="14"/>
  <c r="AC18" i="12"/>
  <c r="AC64" i="12" s="1"/>
  <c r="AD18" i="7"/>
  <c r="AC74" i="7"/>
  <c r="AD26" i="14"/>
  <c r="AC73" i="14"/>
  <c r="AB42" i="14"/>
  <c r="AA56" i="14"/>
  <c r="AA49" i="14"/>
  <c r="AB13" i="15" s="1"/>
  <c r="AC63" i="7"/>
  <c r="AC14" i="12"/>
  <c r="AD14" i="7"/>
  <c r="AD47" i="7"/>
  <c r="AC47" i="12"/>
  <c r="AC67" i="12" s="1"/>
  <c r="AD17" i="14"/>
  <c r="AC63" i="14"/>
  <c r="AD38" i="7"/>
  <c r="AC38" i="12"/>
  <c r="AC54" i="12" s="1"/>
  <c r="AD24" i="14"/>
  <c r="AC71" i="14"/>
  <c r="AB60" i="12"/>
  <c r="AD33" i="7"/>
  <c r="AC33" i="12"/>
  <c r="AC34" i="12"/>
  <c r="AD34" i="7"/>
  <c r="AB45" i="12"/>
  <c r="AB65" i="12" s="1"/>
  <c r="AC45" i="7"/>
  <c r="AC65" i="7" s="1"/>
  <c r="AB65" i="7"/>
  <c r="AD23" i="7"/>
  <c r="AC23" i="12"/>
  <c r="AD19" i="7"/>
  <c r="AC19" i="12"/>
  <c r="AD30" i="14"/>
  <c r="AC53" i="14"/>
  <c r="AD17" i="15" s="1"/>
  <c r="AD29" i="7"/>
  <c r="AC29" i="12"/>
  <c r="AC58" i="12" s="1"/>
  <c r="AD44" i="7"/>
  <c r="AC44" i="12"/>
  <c r="AB70" i="12"/>
  <c r="AD13" i="14"/>
  <c r="AC60" i="14"/>
  <c r="AJ11" i="7"/>
  <c r="AI11" i="12"/>
  <c r="C34" i="4"/>
  <c r="A33" i="4"/>
  <c r="D33" i="4" s="1"/>
  <c r="AA56" i="8"/>
  <c r="AB42" i="8"/>
  <c r="AD40" i="8"/>
  <c r="AC55" i="8"/>
  <c r="AC71" i="7"/>
  <c r="AC61" i="7"/>
  <c r="AA56" i="7"/>
  <c r="AC65" i="8"/>
  <c r="AD43" i="8"/>
  <c r="AC72" i="7"/>
  <c r="AD57" i="7"/>
  <c r="AC55" i="7"/>
  <c r="AC70" i="7"/>
  <c r="AD62" i="7"/>
  <c r="AC58" i="7"/>
  <c r="AC75" i="7"/>
  <c r="AC68" i="7"/>
  <c r="AD67" i="7"/>
  <c r="AC59" i="7"/>
  <c r="AD74" i="7"/>
  <c r="AC54" i="7"/>
  <c r="AD69" i="7"/>
  <c r="AC64" i="7"/>
  <c r="AC73" i="7"/>
  <c r="AD66" i="7"/>
  <c r="AE57" i="8"/>
  <c r="AF39" i="8"/>
  <c r="AD53" i="8"/>
  <c r="AE30" i="8"/>
  <c r="AE61" i="8"/>
  <c r="AF15" i="8"/>
  <c r="AE74" i="8"/>
  <c r="AF27" i="8"/>
  <c r="AE66" i="8"/>
  <c r="AF46" i="8"/>
  <c r="AD73" i="8"/>
  <c r="AE26" i="8"/>
  <c r="AE64" i="8"/>
  <c r="AF18" i="8"/>
  <c r="AD68" i="8"/>
  <c r="AE48" i="8"/>
  <c r="AE67" i="8"/>
  <c r="AF47" i="8"/>
  <c r="AE60" i="8"/>
  <c r="AF13" i="8"/>
  <c r="AE69" i="8"/>
  <c r="AF19" i="8"/>
  <c r="AE70" i="8"/>
  <c r="AF21" i="8"/>
  <c r="AE58" i="8"/>
  <c r="AF29" i="8"/>
  <c r="AE72" i="8"/>
  <c r="AF25" i="8"/>
  <c r="AE59" i="8"/>
  <c r="AF11" i="8"/>
  <c r="AD71" i="8"/>
  <c r="AE24" i="8"/>
  <c r="AD54" i="8"/>
  <c r="AE38" i="8"/>
  <c r="AE62" i="8"/>
  <c r="AF16" i="8"/>
  <c r="C61" i="4"/>
  <c r="A61" i="4" s="1"/>
  <c r="D61" i="4" s="1"/>
  <c r="AE24" i="14" l="1"/>
  <c r="AD71" i="14"/>
  <c r="AC70" i="12"/>
  <c r="AC53" i="12"/>
  <c r="AC60" i="12"/>
  <c r="AE48" i="14"/>
  <c r="AD68" i="14"/>
  <c r="AD36" i="12"/>
  <c r="AE36" i="7"/>
  <c r="AE48" i="7"/>
  <c r="AD48" i="12"/>
  <c r="AD68" i="12" s="1"/>
  <c r="AD44" i="12"/>
  <c r="AE44" i="7"/>
  <c r="AE23" i="7"/>
  <c r="AD23" i="12"/>
  <c r="AE33" i="7"/>
  <c r="AD33" i="12"/>
  <c r="AE18" i="14"/>
  <c r="AD64" i="14"/>
  <c r="AE21" i="7"/>
  <c r="AD21" i="12"/>
  <c r="AE28" i="7"/>
  <c r="AD28" i="12"/>
  <c r="AD75" i="12" s="1"/>
  <c r="AE13" i="7"/>
  <c r="AD13" i="12"/>
  <c r="AE40" i="7"/>
  <c r="AD40" i="12"/>
  <c r="AE19" i="14"/>
  <c r="AD69" i="14"/>
  <c r="AE13" i="14"/>
  <c r="AD60" i="14"/>
  <c r="AC69" i="12"/>
  <c r="AE34" i="7"/>
  <c r="AD34" i="12"/>
  <c r="AE38" i="7"/>
  <c r="AD38" i="12"/>
  <c r="AD54" i="12" s="1"/>
  <c r="AE47" i="7"/>
  <c r="AD47" i="12"/>
  <c r="AD67" i="12" s="1"/>
  <c r="AC42" i="14"/>
  <c r="AB56" i="14"/>
  <c r="AB49" i="14"/>
  <c r="AC13" i="15" s="1"/>
  <c r="AE18" i="7"/>
  <c r="AD18" i="12"/>
  <c r="AD64" i="12" s="1"/>
  <c r="AE20" i="7"/>
  <c r="AD20" i="12"/>
  <c r="AE46" i="14"/>
  <c r="AD66" i="14"/>
  <c r="AE21" i="14"/>
  <c r="AD70" i="14"/>
  <c r="AE43" i="14"/>
  <c r="AD65" i="14"/>
  <c r="AE28" i="8"/>
  <c r="AD75" i="8"/>
  <c r="AE16" i="7"/>
  <c r="AD16" i="12"/>
  <c r="AD62" i="12" s="1"/>
  <c r="AE38" i="14"/>
  <c r="AD54" i="14"/>
  <c r="AE24" i="7"/>
  <c r="AD24" i="12"/>
  <c r="AD71" i="12" s="1"/>
  <c r="AD39" i="12"/>
  <c r="AD57" i="12" s="1"/>
  <c r="AE39" i="7"/>
  <c r="AE17" i="14"/>
  <c r="AD63" i="14"/>
  <c r="AE26" i="14"/>
  <c r="AD73" i="14"/>
  <c r="AD12" i="12"/>
  <c r="AD59" i="12" s="1"/>
  <c r="AE12" i="7"/>
  <c r="AE27" i="14"/>
  <c r="AD74" i="14"/>
  <c r="AE37" i="7"/>
  <c r="AD37" i="12"/>
  <c r="AE17" i="7"/>
  <c r="AE63" i="7" s="1"/>
  <c r="AD17" i="12"/>
  <c r="AD63" i="12" s="1"/>
  <c r="AE30" i="14"/>
  <c r="AD53" i="14"/>
  <c r="AE17" i="15" s="1"/>
  <c r="AE29" i="14"/>
  <c r="AD58" i="14"/>
  <c r="AE28" i="14"/>
  <c r="AD75" i="14"/>
  <c r="AE46" i="7"/>
  <c r="AE66" i="7" s="1"/>
  <c r="AD46" i="12"/>
  <c r="AD66" i="12" s="1"/>
  <c r="AE32" i="7"/>
  <c r="AD32" i="12"/>
  <c r="AE47" i="14"/>
  <c r="AD67" i="14"/>
  <c r="AE17" i="8"/>
  <c r="AD63" i="8"/>
  <c r="AE43" i="7"/>
  <c r="AD43" i="12"/>
  <c r="AE22" i="7"/>
  <c r="AD22" i="12"/>
  <c r="AD53" i="7"/>
  <c r="AE16" i="15" s="1"/>
  <c r="AD60" i="7"/>
  <c r="AD63" i="7"/>
  <c r="AE29" i="7"/>
  <c r="AD29" i="12"/>
  <c r="AD58" i="12" s="1"/>
  <c r="AE19" i="7"/>
  <c r="AD19" i="12"/>
  <c r="AD69" i="12" s="1"/>
  <c r="AD45" i="7"/>
  <c r="AC45" i="12"/>
  <c r="AC65" i="12" s="1"/>
  <c r="AE14" i="7"/>
  <c r="AD14" i="12"/>
  <c r="AE31" i="7"/>
  <c r="AD31" i="12"/>
  <c r="AE39" i="14"/>
  <c r="AD57" i="14"/>
  <c r="AB42" i="12"/>
  <c r="AB56" i="12" s="1"/>
  <c r="AC42" i="7"/>
  <c r="AB49" i="7"/>
  <c r="AC12" i="15" s="1"/>
  <c r="AE25" i="14"/>
  <c r="AD72" i="14"/>
  <c r="AE15" i="7"/>
  <c r="AD15" i="12"/>
  <c r="AD61" i="12" s="1"/>
  <c r="AE30" i="7"/>
  <c r="AD30" i="12"/>
  <c r="AC41" i="12"/>
  <c r="AC55" i="12" s="1"/>
  <c r="AD41" i="7"/>
  <c r="AE12" i="14"/>
  <c r="AD59" i="14"/>
  <c r="AE40" i="14"/>
  <c r="AD55" i="14"/>
  <c r="AE16" i="14"/>
  <c r="AD62" i="14"/>
  <c r="AE26" i="7"/>
  <c r="AD26" i="12"/>
  <c r="AD73" i="12" s="1"/>
  <c r="AE35" i="7"/>
  <c r="AD35" i="12"/>
  <c r="AE15" i="14"/>
  <c r="AD61" i="14"/>
  <c r="AE27" i="7"/>
  <c r="AD27" i="12"/>
  <c r="AD74" i="12" s="1"/>
  <c r="AE25" i="7"/>
  <c r="AD25" i="12"/>
  <c r="AD72" i="12" s="1"/>
  <c r="AK11" i="7"/>
  <c r="AJ11" i="12"/>
  <c r="A34" i="4"/>
  <c r="D34" i="4" s="1"/>
  <c r="C35" i="4"/>
  <c r="AD59" i="7"/>
  <c r="AD75" i="7"/>
  <c r="AE62" i="7"/>
  <c r="AD72" i="7"/>
  <c r="AE40" i="8"/>
  <c r="AD55" i="8"/>
  <c r="AD65" i="8"/>
  <c r="AE43" i="8"/>
  <c r="AC42" i="8"/>
  <c r="AB56" i="8"/>
  <c r="AD73" i="7"/>
  <c r="AE74" i="7"/>
  <c r="AD68" i="7"/>
  <c r="AD61" i="7"/>
  <c r="AD64" i="7"/>
  <c r="AD54" i="7"/>
  <c r="AE67" i="7"/>
  <c r="AD58" i="7"/>
  <c r="AD70" i="7"/>
  <c r="AE57" i="7"/>
  <c r="AB56" i="7"/>
  <c r="AD71" i="7"/>
  <c r="AF57" i="8"/>
  <c r="AG39" i="8"/>
  <c r="AF69" i="8"/>
  <c r="AG19" i="8"/>
  <c r="AE71" i="8"/>
  <c r="AF24" i="8"/>
  <c r="AF72" i="8"/>
  <c r="AG25" i="8"/>
  <c r="AF70" i="8"/>
  <c r="AG21" i="8"/>
  <c r="AE68" i="8"/>
  <c r="AF48" i="8"/>
  <c r="AE73" i="8"/>
  <c r="AF26" i="8"/>
  <c r="AF74" i="8"/>
  <c r="AG27" i="8"/>
  <c r="AF67" i="8"/>
  <c r="AG47" i="8"/>
  <c r="AE54" i="8"/>
  <c r="AF38" i="8"/>
  <c r="AF59" i="8"/>
  <c r="AG11" i="8"/>
  <c r="AF60" i="8"/>
  <c r="AG13" i="8"/>
  <c r="AF62" i="8"/>
  <c r="AG16" i="8"/>
  <c r="AF58" i="8"/>
  <c r="AG29" i="8"/>
  <c r="AF64" i="8"/>
  <c r="AG18" i="8"/>
  <c r="AF66" i="8"/>
  <c r="AG46" i="8"/>
  <c r="AF61" i="8"/>
  <c r="AG15" i="8"/>
  <c r="AE53" i="8"/>
  <c r="AF30" i="8"/>
  <c r="C62" i="4"/>
  <c r="A62" i="4" s="1"/>
  <c r="D62" i="4" s="1"/>
  <c r="AF15" i="14" l="1"/>
  <c r="AE61" i="14"/>
  <c r="AE41" i="7"/>
  <c r="AD41" i="12"/>
  <c r="AE14" i="12"/>
  <c r="AF14" i="7"/>
  <c r="AF22" i="7"/>
  <c r="AE22" i="12"/>
  <c r="AF32" i="7"/>
  <c r="AE32" i="12"/>
  <c r="AF37" i="7"/>
  <c r="AE37" i="12"/>
  <c r="AD42" i="14"/>
  <c r="AC56" i="14"/>
  <c r="AC49" i="14"/>
  <c r="AD13" i="15" s="1"/>
  <c r="AD55" i="12"/>
  <c r="AF48" i="14"/>
  <c r="AE68" i="14"/>
  <c r="AE15" i="12"/>
  <c r="AE61" i="12" s="1"/>
  <c r="AF15" i="7"/>
  <c r="AF17" i="14"/>
  <c r="AE63" i="14"/>
  <c r="AF16" i="7"/>
  <c r="AE16" i="12"/>
  <c r="AE62" i="12" s="1"/>
  <c r="AF46" i="14"/>
  <c r="AE66" i="14"/>
  <c r="AF13" i="14"/>
  <c r="AE60" i="14"/>
  <c r="AE40" i="12"/>
  <c r="AF40" i="7"/>
  <c r="AF28" i="7"/>
  <c r="AE28" i="12"/>
  <c r="AE75" i="12" s="1"/>
  <c r="AF23" i="7"/>
  <c r="AE23" i="12"/>
  <c r="AF24" i="14"/>
  <c r="AE71" i="14"/>
  <c r="AF27" i="7"/>
  <c r="AE27" i="12"/>
  <c r="AE74" i="12" s="1"/>
  <c r="AE35" i="12"/>
  <c r="AF35" i="7"/>
  <c r="AF16" i="14"/>
  <c r="AE62" i="14"/>
  <c r="AD53" i="12"/>
  <c r="AF31" i="7"/>
  <c r="AE31" i="12"/>
  <c r="AE45" i="7"/>
  <c r="AD45" i="12"/>
  <c r="AD65" i="12" s="1"/>
  <c r="AE29" i="12"/>
  <c r="AE58" i="12" s="1"/>
  <c r="AF29" i="7"/>
  <c r="AD65" i="7"/>
  <c r="AE43" i="12"/>
  <c r="AF43" i="7"/>
  <c r="AF47" i="14"/>
  <c r="AE67" i="14"/>
  <c r="AF46" i="7"/>
  <c r="AF66" i="7" s="1"/>
  <c r="AE46" i="12"/>
  <c r="AE66" i="12" s="1"/>
  <c r="AF29" i="14"/>
  <c r="AE58" i="14"/>
  <c r="AF17" i="7"/>
  <c r="AF63" i="7" s="1"/>
  <c r="AE17" i="12"/>
  <c r="AE63" i="12" s="1"/>
  <c r="AF27" i="14"/>
  <c r="AE74" i="14"/>
  <c r="AE39" i="12"/>
  <c r="AE57" i="12" s="1"/>
  <c r="AF39" i="7"/>
  <c r="AF57" i="7" s="1"/>
  <c r="AF47" i="7"/>
  <c r="AE47" i="12"/>
  <c r="AE67" i="12" s="1"/>
  <c r="AF34" i="7"/>
  <c r="AE34" i="12"/>
  <c r="AD60" i="12"/>
  <c r="AD70" i="12"/>
  <c r="AE44" i="12"/>
  <c r="AF44" i="7"/>
  <c r="AF25" i="7"/>
  <c r="AE25" i="12"/>
  <c r="AE72" i="12" s="1"/>
  <c r="AF26" i="7"/>
  <c r="AE26" i="12"/>
  <c r="AE73" i="12" s="1"/>
  <c r="AF40" i="14"/>
  <c r="AE55" i="14"/>
  <c r="AF39" i="14"/>
  <c r="AE57" i="14"/>
  <c r="AE19" i="12"/>
  <c r="AF19" i="7"/>
  <c r="AE63" i="8"/>
  <c r="AF17" i="8"/>
  <c r="AF28" i="14"/>
  <c r="AE75" i="14"/>
  <c r="AF30" i="14"/>
  <c r="AE53" i="14"/>
  <c r="AF17" i="15" s="1"/>
  <c r="AE12" i="12"/>
  <c r="AE59" i="12" s="1"/>
  <c r="AF12" i="7"/>
  <c r="AE38" i="12"/>
  <c r="AE54" i="12" s="1"/>
  <c r="AF38" i="7"/>
  <c r="AE36" i="12"/>
  <c r="AF36" i="7"/>
  <c r="AE60" i="7"/>
  <c r="AE53" i="7"/>
  <c r="AF16" i="15" s="1"/>
  <c r="AD55" i="7"/>
  <c r="AD42" i="7"/>
  <c r="AC42" i="12"/>
  <c r="AC56" i="12" s="1"/>
  <c r="AF24" i="7"/>
  <c r="AE24" i="12"/>
  <c r="AE71" i="12" s="1"/>
  <c r="AF43" i="14"/>
  <c r="AE65" i="14"/>
  <c r="AF18" i="7"/>
  <c r="AE18" i="12"/>
  <c r="AE64" i="12" s="1"/>
  <c r="AF18" i="14"/>
  <c r="AE64" i="14"/>
  <c r="AE69" i="7"/>
  <c r="AF12" i="14"/>
  <c r="AE59" i="14"/>
  <c r="AE30" i="12"/>
  <c r="AF30" i="7"/>
  <c r="AF53" i="7" s="1"/>
  <c r="AG16" i="15" s="1"/>
  <c r="AF25" i="14"/>
  <c r="AE72" i="14"/>
  <c r="AD49" i="7"/>
  <c r="AE12" i="15" s="1"/>
  <c r="AF26" i="14"/>
  <c r="AE73" i="14"/>
  <c r="AF38" i="14"/>
  <c r="AE54" i="14"/>
  <c r="AF28" i="8"/>
  <c r="AE75" i="8"/>
  <c r="AF21" i="14"/>
  <c r="AE70" i="14"/>
  <c r="AF20" i="7"/>
  <c r="AE20" i="12"/>
  <c r="AF19" i="14"/>
  <c r="AE69" i="14"/>
  <c r="AF13" i="7"/>
  <c r="AE13" i="12"/>
  <c r="AE60" i="12" s="1"/>
  <c r="AF21" i="7"/>
  <c r="AE21" i="12"/>
  <c r="AE33" i="12"/>
  <c r="AF33" i="7"/>
  <c r="AF48" i="7"/>
  <c r="AE48" i="12"/>
  <c r="AE68" i="12" s="1"/>
  <c r="AC49" i="7"/>
  <c r="AD12" i="15" s="1"/>
  <c r="AL11" i="7"/>
  <c r="AK11" i="12"/>
  <c r="A35" i="4"/>
  <c r="D35" i="4" s="1"/>
  <c r="C36" i="4"/>
  <c r="AC56" i="7"/>
  <c r="AE58" i="7"/>
  <c r="AF67" i="7"/>
  <c r="AE54" i="7"/>
  <c r="AE55" i="7"/>
  <c r="AF74" i="7"/>
  <c r="AC56" i="8"/>
  <c r="AD42" i="8"/>
  <c r="AE55" i="8"/>
  <c r="AF40" i="8"/>
  <c r="AE59" i="7"/>
  <c r="AE65" i="8"/>
  <c r="AF43" i="8"/>
  <c r="AE71" i="7"/>
  <c r="AF60" i="7"/>
  <c r="AE70" i="7"/>
  <c r="AE64" i="7"/>
  <c r="AE61" i="7"/>
  <c r="AE68" i="7"/>
  <c r="AE73" i="7"/>
  <c r="AE72" i="7"/>
  <c r="AE75" i="7"/>
  <c r="AG57" i="8"/>
  <c r="AH39" i="8"/>
  <c r="AG61" i="8"/>
  <c r="AH15" i="8"/>
  <c r="AG58" i="8"/>
  <c r="AH29" i="8"/>
  <c r="AF54" i="8"/>
  <c r="AG38" i="8"/>
  <c r="AG74" i="8"/>
  <c r="AH27" i="8"/>
  <c r="AG70" i="8"/>
  <c r="AH21" i="8"/>
  <c r="AF53" i="8"/>
  <c r="AG30" i="8"/>
  <c r="AG66" i="8"/>
  <c r="AH46" i="8"/>
  <c r="AG62" i="8"/>
  <c r="AH16" i="8"/>
  <c r="AG67" i="8"/>
  <c r="AH47" i="8"/>
  <c r="AF73" i="8"/>
  <c r="AG26" i="8"/>
  <c r="AG72" i="8"/>
  <c r="AH25" i="8"/>
  <c r="AG69" i="8"/>
  <c r="AH19" i="8"/>
  <c r="AG64" i="8"/>
  <c r="AH18" i="8"/>
  <c r="AG60" i="8"/>
  <c r="AH13" i="8"/>
  <c r="AF68" i="8"/>
  <c r="AG48" i="8"/>
  <c r="AF71" i="8"/>
  <c r="AG24" i="8"/>
  <c r="AG59" i="8"/>
  <c r="AH11" i="8"/>
  <c r="C63" i="4"/>
  <c r="A63" i="4" s="1"/>
  <c r="D63" i="4" s="1"/>
  <c r="AE70" i="12" l="1"/>
  <c r="AE53" i="12"/>
  <c r="AG24" i="7"/>
  <c r="AF24" i="12"/>
  <c r="AF71" i="12" s="1"/>
  <c r="AG26" i="7"/>
  <c r="AF26" i="12"/>
  <c r="AF73" i="12" s="1"/>
  <c r="AF34" i="12"/>
  <c r="AG34" i="7"/>
  <c r="AG17" i="7"/>
  <c r="AF17" i="12"/>
  <c r="AF63" i="12" s="1"/>
  <c r="AG15" i="7"/>
  <c r="AF15" i="12"/>
  <c r="AF61" i="12" s="1"/>
  <c r="AF21" i="12"/>
  <c r="AG21" i="7"/>
  <c r="AG21" i="14"/>
  <c r="AF70" i="14"/>
  <c r="AG19" i="7"/>
  <c r="AF19" i="12"/>
  <c r="AF45" i="7"/>
  <c r="AE45" i="12"/>
  <c r="AE65" i="12" s="1"/>
  <c r="AE65" i="7"/>
  <c r="AG24" i="14"/>
  <c r="AF71" i="14"/>
  <c r="AG28" i="7"/>
  <c r="AF28" i="12"/>
  <c r="AF75" i="12" s="1"/>
  <c r="AG16" i="7"/>
  <c r="AF16" i="12"/>
  <c r="AF62" i="12" s="1"/>
  <c r="AG37" i="7"/>
  <c r="AF37" i="12"/>
  <c r="AG22" i="7"/>
  <c r="AF22" i="12"/>
  <c r="AF41" i="7"/>
  <c r="AE41" i="12"/>
  <c r="AE55" i="12" s="1"/>
  <c r="AG33" i="7"/>
  <c r="AF33" i="12"/>
  <c r="AG25" i="14"/>
  <c r="AF72" i="14"/>
  <c r="AG18" i="14"/>
  <c r="AF64" i="14"/>
  <c r="AG43" i="14"/>
  <c r="AF65" i="14"/>
  <c r="AG38" i="7"/>
  <c r="AF38" i="12"/>
  <c r="AF54" i="12" s="1"/>
  <c r="AG28" i="14"/>
  <c r="AF75" i="14"/>
  <c r="AE69" i="12"/>
  <c r="AG40" i="14"/>
  <c r="AF55" i="14"/>
  <c r="AF25" i="12"/>
  <c r="AF72" i="12" s="1"/>
  <c r="AG25" i="7"/>
  <c r="AF47" i="12"/>
  <c r="AF67" i="12" s="1"/>
  <c r="AG47" i="7"/>
  <c r="AG27" i="14"/>
  <c r="AF74" i="14"/>
  <c r="AG29" i="14"/>
  <c r="AF58" i="14"/>
  <c r="AG47" i="14"/>
  <c r="AF67" i="14"/>
  <c r="AG29" i="7"/>
  <c r="AF29" i="12"/>
  <c r="AF58" i="12" s="1"/>
  <c r="AG16" i="14"/>
  <c r="AF62" i="14"/>
  <c r="AG27" i="7"/>
  <c r="AF27" i="12"/>
  <c r="AF74" i="12" s="1"/>
  <c r="AF40" i="12"/>
  <c r="AG40" i="7"/>
  <c r="AG14" i="7"/>
  <c r="AF14" i="12"/>
  <c r="AG18" i="7"/>
  <c r="AF18" i="12"/>
  <c r="AF64" i="12" s="1"/>
  <c r="AG36" i="7"/>
  <c r="AF36" i="12"/>
  <c r="AG30" i="14"/>
  <c r="AF53" i="14"/>
  <c r="AG17" i="15" s="1"/>
  <c r="AG39" i="14"/>
  <c r="AF57" i="14"/>
  <c r="AG46" i="7"/>
  <c r="AF46" i="12"/>
  <c r="AF66" i="12" s="1"/>
  <c r="AG48" i="7"/>
  <c r="AF48" i="12"/>
  <c r="AF68" i="12" s="1"/>
  <c r="AG19" i="14"/>
  <c r="AF69" i="14"/>
  <c r="AG38" i="14"/>
  <c r="AF54" i="14"/>
  <c r="AG12" i="7"/>
  <c r="AF12" i="12"/>
  <c r="AF59" i="12" s="1"/>
  <c r="AG13" i="14"/>
  <c r="AF60" i="14"/>
  <c r="AF69" i="7"/>
  <c r="AF62" i="7"/>
  <c r="AG13" i="7"/>
  <c r="AF13" i="12"/>
  <c r="AG20" i="7"/>
  <c r="AF20" i="12"/>
  <c r="AF75" i="8"/>
  <c r="AG28" i="8"/>
  <c r="AG26" i="14"/>
  <c r="AF73" i="14"/>
  <c r="AG30" i="7"/>
  <c r="AF30" i="12"/>
  <c r="AG12" i="14"/>
  <c r="AF59" i="14"/>
  <c r="AD42" i="12"/>
  <c r="AD56" i="12" s="1"/>
  <c r="AE42" i="7"/>
  <c r="AG17" i="8"/>
  <c r="AF63" i="8"/>
  <c r="AF44" i="12"/>
  <c r="AG44" i="7"/>
  <c r="AG39" i="7"/>
  <c r="AF39" i="12"/>
  <c r="AF57" i="12" s="1"/>
  <c r="AG43" i="7"/>
  <c r="AF43" i="12"/>
  <c r="AG31" i="7"/>
  <c r="AF31" i="12"/>
  <c r="AF35" i="12"/>
  <c r="AG35" i="7"/>
  <c r="AF23" i="12"/>
  <c r="AG23" i="7"/>
  <c r="AG46" i="14"/>
  <c r="AF66" i="14"/>
  <c r="AG17" i="14"/>
  <c r="AF63" i="14"/>
  <c r="AG48" i="14"/>
  <c r="AF68" i="14"/>
  <c r="AE42" i="14"/>
  <c r="AD56" i="14"/>
  <c r="AD49" i="14"/>
  <c r="AE13" i="15" s="1"/>
  <c r="AG32" i="7"/>
  <c r="AF32" i="12"/>
  <c r="AG15" i="14"/>
  <c r="AF61" i="14"/>
  <c r="AM11" i="7"/>
  <c r="AL11" i="12"/>
  <c r="A36" i="4"/>
  <c r="D36" i="4" s="1"/>
  <c r="C37" i="4"/>
  <c r="AG40" i="8"/>
  <c r="AF55" i="8"/>
  <c r="AF72" i="7"/>
  <c r="AF68" i="7"/>
  <c r="AF61" i="7"/>
  <c r="AF70" i="7"/>
  <c r="AF71" i="7"/>
  <c r="AF59" i="7"/>
  <c r="AF54" i="7"/>
  <c r="AF58" i="7"/>
  <c r="AD56" i="7"/>
  <c r="AF65" i="8"/>
  <c r="AG43" i="8"/>
  <c r="AD56" i="8"/>
  <c r="AE42" i="8"/>
  <c r="AF75" i="7"/>
  <c r="AF73" i="7"/>
  <c r="AG63" i="7"/>
  <c r="AF64" i="7"/>
  <c r="AG62" i="7"/>
  <c r="AF55" i="7"/>
  <c r="AG66" i="7"/>
  <c r="AH57" i="8"/>
  <c r="AI39" i="8"/>
  <c r="AG71" i="8"/>
  <c r="AH24" i="8"/>
  <c r="AH69" i="8"/>
  <c r="AI19" i="8"/>
  <c r="AG53" i="8"/>
  <c r="AH30" i="8"/>
  <c r="AG68" i="8"/>
  <c r="AH48" i="8"/>
  <c r="AH72" i="8"/>
  <c r="AI25" i="8"/>
  <c r="AI47" i="8"/>
  <c r="AH67" i="8"/>
  <c r="AH66" i="8"/>
  <c r="AI46" i="8"/>
  <c r="AH74" i="8"/>
  <c r="AI27" i="8"/>
  <c r="AH58" i="8"/>
  <c r="AI29" i="8"/>
  <c r="AH59" i="8"/>
  <c r="AI11" i="8"/>
  <c r="AH64" i="8"/>
  <c r="AI18" i="8"/>
  <c r="AH70" i="8"/>
  <c r="AI21" i="8"/>
  <c r="AH60" i="8"/>
  <c r="AI13" i="8"/>
  <c r="AG73" i="8"/>
  <c r="AH26" i="8"/>
  <c r="AH62" i="8"/>
  <c r="AI16" i="8"/>
  <c r="AG54" i="8"/>
  <c r="AH38" i="8"/>
  <c r="AH61" i="8"/>
  <c r="AI15" i="8"/>
  <c r="C64" i="4"/>
  <c r="A64" i="4" s="1"/>
  <c r="D64" i="4" s="1"/>
  <c r="AG32" i="12" l="1"/>
  <c r="AH32" i="7"/>
  <c r="AG39" i="12"/>
  <c r="AG57" i="12" s="1"/>
  <c r="AH39" i="7"/>
  <c r="AH38" i="14"/>
  <c r="AG54" i="14"/>
  <c r="AH47" i="7"/>
  <c r="AG47" i="12"/>
  <c r="AG67" i="12" s="1"/>
  <c r="AH43" i="14"/>
  <c r="AG65" i="14"/>
  <c r="AG19" i="12"/>
  <c r="AH19" i="7"/>
  <c r="AH69" i="7" s="1"/>
  <c r="AF70" i="12"/>
  <c r="AG57" i="7"/>
  <c r="AH46" i="14"/>
  <c r="AG66" i="14"/>
  <c r="AG35" i="12"/>
  <c r="AH35" i="7"/>
  <c r="AH44" i="7"/>
  <c r="AG44" i="12"/>
  <c r="AH12" i="14"/>
  <c r="AG59" i="14"/>
  <c r="AH20" i="7"/>
  <c r="AG20" i="12"/>
  <c r="AH39" i="14"/>
  <c r="AG57" i="14"/>
  <c r="AH36" i="7"/>
  <c r="AG36" i="12"/>
  <c r="AG14" i="12"/>
  <c r="AH14" i="7"/>
  <c r="AG27" i="12"/>
  <c r="AG74" i="12" s="1"/>
  <c r="AH27" i="7"/>
  <c r="AH74" i="7" s="1"/>
  <c r="AH29" i="7"/>
  <c r="AG29" i="12"/>
  <c r="AG58" i="12" s="1"/>
  <c r="AH29" i="14"/>
  <c r="AG58" i="14"/>
  <c r="AH40" i="14"/>
  <c r="AG55" i="14"/>
  <c r="AG41" i="7"/>
  <c r="AF41" i="12"/>
  <c r="AF55" i="12" s="1"/>
  <c r="AG37" i="12"/>
  <c r="AH37" i="7"/>
  <c r="AG28" i="12"/>
  <c r="AG75" i="12" s="1"/>
  <c r="AH28" i="7"/>
  <c r="AH17" i="7"/>
  <c r="AG17" i="12"/>
  <c r="AG63" i="12" s="1"/>
  <c r="AH26" i="7"/>
  <c r="AG26" i="12"/>
  <c r="AG73" i="12" s="1"/>
  <c r="AG67" i="7"/>
  <c r="AG60" i="7"/>
  <c r="AH15" i="14"/>
  <c r="AG61" i="14"/>
  <c r="AG43" i="12"/>
  <c r="AH43" i="7"/>
  <c r="AF53" i="12"/>
  <c r="AH28" i="8"/>
  <c r="AG75" i="8"/>
  <c r="AF60" i="12"/>
  <c r="AH12" i="7"/>
  <c r="AG12" i="12"/>
  <c r="AG59" i="12" s="1"/>
  <c r="AH19" i="14"/>
  <c r="AG69" i="14"/>
  <c r="AH40" i="7"/>
  <c r="AG40" i="12"/>
  <c r="AG25" i="12"/>
  <c r="AG72" i="12" s="1"/>
  <c r="AH25" i="7"/>
  <c r="AG38" i="12"/>
  <c r="AG54" i="12" s="1"/>
  <c r="AH38" i="7"/>
  <c r="AH18" i="14"/>
  <c r="AG64" i="14"/>
  <c r="AG33" i="12"/>
  <c r="AH33" i="7"/>
  <c r="AG45" i="7"/>
  <c r="AF45" i="12"/>
  <c r="AF65" i="7"/>
  <c r="AH21" i="14"/>
  <c r="AG70" i="14"/>
  <c r="AG15" i="12"/>
  <c r="AG61" i="12" s="1"/>
  <c r="AH15" i="7"/>
  <c r="AH34" i="7"/>
  <c r="AG34" i="12"/>
  <c r="AG31" i="12"/>
  <c r="AH31" i="7"/>
  <c r="AH17" i="8"/>
  <c r="AG63" i="8"/>
  <c r="AH48" i="7"/>
  <c r="AG48" i="12"/>
  <c r="AG68" i="12" s="1"/>
  <c r="AH28" i="14"/>
  <c r="AG75" i="14"/>
  <c r="AH25" i="14"/>
  <c r="AG72" i="14"/>
  <c r="AH48" i="14"/>
  <c r="AG68" i="14"/>
  <c r="AF65" i="12"/>
  <c r="AF42" i="7"/>
  <c r="AE42" i="12"/>
  <c r="AE56" i="12" s="1"/>
  <c r="AE49" i="7"/>
  <c r="AF12" i="15" s="1"/>
  <c r="AH26" i="14"/>
  <c r="AG73" i="14"/>
  <c r="AG53" i="7"/>
  <c r="AH16" i="15" s="1"/>
  <c r="AG74" i="7"/>
  <c r="AG69" i="7"/>
  <c r="AF42" i="14"/>
  <c r="AE56" i="14"/>
  <c r="AE49" i="14"/>
  <c r="AF13" i="15" s="1"/>
  <c r="AH17" i="14"/>
  <c r="AG63" i="14"/>
  <c r="AG23" i="12"/>
  <c r="AH23" i="7"/>
  <c r="AH30" i="7"/>
  <c r="AG30" i="12"/>
  <c r="AH13" i="7"/>
  <c r="AG13" i="12"/>
  <c r="AG60" i="12" s="1"/>
  <c r="AH13" i="14"/>
  <c r="AG60" i="14"/>
  <c r="AG46" i="12"/>
  <c r="AG66" i="12" s="1"/>
  <c r="AH46" i="7"/>
  <c r="AH30" i="14"/>
  <c r="AG53" i="14"/>
  <c r="AH17" i="15" s="1"/>
  <c r="AG18" i="12"/>
  <c r="AG64" i="12" s="1"/>
  <c r="AH18" i="7"/>
  <c r="AH16" i="14"/>
  <c r="AG62" i="14"/>
  <c r="AH47" i="14"/>
  <c r="AG67" i="14"/>
  <c r="AH27" i="14"/>
  <c r="AG74" i="14"/>
  <c r="AG22" i="12"/>
  <c r="AH22" i="7"/>
  <c r="AG16" i="12"/>
  <c r="AG62" i="12" s="1"/>
  <c r="AH16" i="7"/>
  <c r="AH62" i="7" s="1"/>
  <c r="AH24" i="14"/>
  <c r="AG71" i="14"/>
  <c r="AF69" i="12"/>
  <c r="AH21" i="7"/>
  <c r="AG21" i="12"/>
  <c r="AH24" i="7"/>
  <c r="AG24" i="12"/>
  <c r="AG71" i="12" s="1"/>
  <c r="AN11" i="7"/>
  <c r="AM11" i="12"/>
  <c r="A37" i="4"/>
  <c r="D37" i="4" s="1"/>
  <c r="C38" i="4"/>
  <c r="AH67" i="7"/>
  <c r="AG64" i="7"/>
  <c r="AG73" i="7"/>
  <c r="AE56" i="7"/>
  <c r="AG54" i="7"/>
  <c r="AG71" i="7"/>
  <c r="AG68" i="7"/>
  <c r="AG65" i="8"/>
  <c r="AH43" i="8"/>
  <c r="AE56" i="8"/>
  <c r="AF42" i="8"/>
  <c r="AH57" i="7"/>
  <c r="AH66" i="7"/>
  <c r="AH63" i="7"/>
  <c r="AG75" i="7"/>
  <c r="AG58" i="7"/>
  <c r="AG59" i="7"/>
  <c r="AG70" i="7"/>
  <c r="AG61" i="7"/>
  <c r="AG72" i="7"/>
  <c r="AG55" i="8"/>
  <c r="AH40" i="8"/>
  <c r="AJ39" i="8"/>
  <c r="AI57" i="8"/>
  <c r="AI64" i="8"/>
  <c r="AJ18" i="8"/>
  <c r="AI62" i="8"/>
  <c r="AJ16" i="8"/>
  <c r="AI74" i="8"/>
  <c r="AJ27" i="8"/>
  <c r="AI66" i="8"/>
  <c r="AJ46" i="8"/>
  <c r="AI72" i="8"/>
  <c r="AJ25" i="8"/>
  <c r="AH68" i="8"/>
  <c r="AI48" i="8"/>
  <c r="AI69" i="8"/>
  <c r="AJ19" i="8"/>
  <c r="AH54" i="8"/>
  <c r="AI38" i="8"/>
  <c r="AI70" i="8"/>
  <c r="AJ21" i="8"/>
  <c r="AI61" i="8"/>
  <c r="AJ15" i="8"/>
  <c r="AH73" i="8"/>
  <c r="AI26" i="8"/>
  <c r="AI59" i="8"/>
  <c r="AJ11" i="8"/>
  <c r="AI60" i="8"/>
  <c r="AJ13" i="8"/>
  <c r="AI58" i="8"/>
  <c r="AJ29" i="8"/>
  <c r="AH53" i="8"/>
  <c r="AI30" i="8"/>
  <c r="AH71" i="8"/>
  <c r="AI24" i="8"/>
  <c r="AI67" i="8"/>
  <c r="AJ47" i="8"/>
  <c r="C65" i="4"/>
  <c r="A65" i="4" s="1"/>
  <c r="D65" i="4" s="1"/>
  <c r="AH53" i="7" l="1"/>
  <c r="AI16" i="15" s="1"/>
  <c r="AG69" i="12"/>
  <c r="AG53" i="12"/>
  <c r="AG70" i="12"/>
  <c r="AI16" i="14"/>
  <c r="AH62" i="14"/>
  <c r="AG42" i="14"/>
  <c r="AF56" i="14"/>
  <c r="AF49" i="14"/>
  <c r="AG13" i="15" s="1"/>
  <c r="AI18" i="14"/>
  <c r="AH64" i="14"/>
  <c r="AI19" i="14"/>
  <c r="AH69" i="14"/>
  <c r="AI29" i="14"/>
  <c r="AH58" i="14"/>
  <c r="AI20" i="7"/>
  <c r="AI69" i="7" s="1"/>
  <c r="AH20" i="12"/>
  <c r="AI22" i="7"/>
  <c r="AH22" i="12"/>
  <c r="AI30" i="14"/>
  <c r="AH53" i="14"/>
  <c r="AI17" i="15" s="1"/>
  <c r="AI48" i="14"/>
  <c r="AH68" i="14"/>
  <c r="AH34" i="12"/>
  <c r="AI34" i="7"/>
  <c r="AI33" i="7"/>
  <c r="AH33" i="12"/>
  <c r="AI14" i="7"/>
  <c r="AH14" i="12"/>
  <c r="AH44" i="12"/>
  <c r="AI44" i="7"/>
  <c r="AI47" i="7"/>
  <c r="AH47" i="12"/>
  <c r="AH67" i="12" s="1"/>
  <c r="AI24" i="14"/>
  <c r="AH71" i="14"/>
  <c r="AI47" i="14"/>
  <c r="AH67" i="14"/>
  <c r="AH18" i="12"/>
  <c r="AH64" i="12" s="1"/>
  <c r="AI18" i="7"/>
  <c r="AI46" i="7"/>
  <c r="AH46" i="12"/>
  <c r="AH66" i="12" s="1"/>
  <c r="AI23" i="7"/>
  <c r="AH23" i="12"/>
  <c r="AF42" i="12"/>
  <c r="AF56" i="12" s="1"/>
  <c r="AG42" i="7"/>
  <c r="AF49" i="7"/>
  <c r="AG12" i="15" s="1"/>
  <c r="AI31" i="7"/>
  <c r="AH31" i="12"/>
  <c r="AH15" i="12"/>
  <c r="AH61" i="12" s="1"/>
  <c r="AI15" i="7"/>
  <c r="AI40" i="7"/>
  <c r="AH40" i="12"/>
  <c r="AI28" i="8"/>
  <c r="AH75" i="8"/>
  <c r="AI17" i="7"/>
  <c r="AI63" i="7" s="1"/>
  <c r="AH17" i="12"/>
  <c r="AH63" i="12" s="1"/>
  <c r="AI40" i="14"/>
  <c r="AH55" i="14"/>
  <c r="AH29" i="12"/>
  <c r="AH58" i="12" s="1"/>
  <c r="AI29" i="7"/>
  <c r="AI39" i="14"/>
  <c r="AH57" i="14"/>
  <c r="AI35" i="7"/>
  <c r="AH35" i="12"/>
  <c r="AI32" i="7"/>
  <c r="AH32" i="12"/>
  <c r="AI27" i="14"/>
  <c r="AH74" i="14"/>
  <c r="AG45" i="12"/>
  <c r="AG65" i="12" s="1"/>
  <c r="AH45" i="7"/>
  <c r="AH65" i="7" s="1"/>
  <c r="AI43" i="7"/>
  <c r="AH43" i="12"/>
  <c r="AI26" i="7"/>
  <c r="AH26" i="12"/>
  <c r="AH73" i="12" s="1"/>
  <c r="AG41" i="12"/>
  <c r="AG55" i="12" s="1"/>
  <c r="AH41" i="7"/>
  <c r="AH36" i="12"/>
  <c r="AI36" i="7"/>
  <c r="AH19" i="12"/>
  <c r="AH69" i="12" s="1"/>
  <c r="AI19" i="7"/>
  <c r="AI39" i="7"/>
  <c r="AH39" i="12"/>
  <c r="AH57" i="12" s="1"/>
  <c r="AI24" i="7"/>
  <c r="AH24" i="12"/>
  <c r="AH71" i="12" s="1"/>
  <c r="AI13" i="14"/>
  <c r="AH60" i="14"/>
  <c r="AI30" i="7"/>
  <c r="AH30" i="12"/>
  <c r="AI17" i="14"/>
  <c r="AH63" i="14"/>
  <c r="AI28" i="14"/>
  <c r="AH75" i="14"/>
  <c r="AH63" i="8"/>
  <c r="AI17" i="8"/>
  <c r="AI21" i="14"/>
  <c r="AH70" i="14"/>
  <c r="AI38" i="7"/>
  <c r="AH38" i="12"/>
  <c r="AH54" i="12" s="1"/>
  <c r="AG49" i="7"/>
  <c r="AH12" i="15" s="1"/>
  <c r="AI37" i="7"/>
  <c r="AH37" i="12"/>
  <c r="AI46" i="14"/>
  <c r="AH66" i="14"/>
  <c r="AH60" i="7"/>
  <c r="AG55" i="7"/>
  <c r="AI21" i="7"/>
  <c r="AH21" i="12"/>
  <c r="AI16" i="7"/>
  <c r="AH16" i="12"/>
  <c r="AH62" i="12" s="1"/>
  <c r="AI13" i="7"/>
  <c r="AH13" i="12"/>
  <c r="AH60" i="12" s="1"/>
  <c r="AG65" i="7"/>
  <c r="AI26" i="14"/>
  <c r="AH73" i="14"/>
  <c r="AI25" i="14"/>
  <c r="AH72" i="14"/>
  <c r="AI48" i="7"/>
  <c r="AH48" i="12"/>
  <c r="AH68" i="12" s="1"/>
  <c r="AI25" i="7"/>
  <c r="AH25" i="12"/>
  <c r="AH72" i="12" s="1"/>
  <c r="AH12" i="12"/>
  <c r="AH59" i="12" s="1"/>
  <c r="AI12" i="7"/>
  <c r="AI15" i="14"/>
  <c r="AH61" i="14"/>
  <c r="AH28" i="12"/>
  <c r="AH75" i="12" s="1"/>
  <c r="AI28" i="7"/>
  <c r="AI27" i="7"/>
  <c r="AH27" i="12"/>
  <c r="AH74" i="12" s="1"/>
  <c r="AI12" i="14"/>
  <c r="AH59" i="14"/>
  <c r="AI43" i="14"/>
  <c r="AH65" i="14"/>
  <c r="AI38" i="14"/>
  <c r="AH54" i="14"/>
  <c r="AO11" i="7"/>
  <c r="AN11" i="12"/>
  <c r="A38" i="4"/>
  <c r="D38" i="4" s="1"/>
  <c r="C39" i="4"/>
  <c r="AH61" i="7"/>
  <c r="AH58" i="7"/>
  <c r="AI62" i="7"/>
  <c r="AH68" i="7"/>
  <c r="AH71" i="7"/>
  <c r="AH54" i="7"/>
  <c r="AH73" i="7"/>
  <c r="AI67" i="7"/>
  <c r="AF56" i="8"/>
  <c r="AG42" i="8"/>
  <c r="AH72" i="7"/>
  <c r="AH70" i="7"/>
  <c r="AH75" i="7"/>
  <c r="AI66" i="7"/>
  <c r="AI74" i="7"/>
  <c r="AF56" i="7"/>
  <c r="AH64" i="7"/>
  <c r="AH55" i="7"/>
  <c r="AH55" i="8"/>
  <c r="AI40" i="8"/>
  <c r="AI43" i="8"/>
  <c r="AH65" i="8"/>
  <c r="AH59" i="7"/>
  <c r="AJ57" i="8"/>
  <c r="AK39" i="8"/>
  <c r="AI54" i="8"/>
  <c r="AJ38" i="8"/>
  <c r="AJ66" i="8"/>
  <c r="AK46" i="8"/>
  <c r="AJ60" i="8"/>
  <c r="AK13" i="8"/>
  <c r="AJ70" i="8"/>
  <c r="AK21" i="8"/>
  <c r="AJ69" i="8"/>
  <c r="AK19" i="8"/>
  <c r="AJ72" i="8"/>
  <c r="AK25" i="8"/>
  <c r="AJ74" i="8"/>
  <c r="AK27" i="8"/>
  <c r="AJ64" i="8"/>
  <c r="AK18" i="8"/>
  <c r="AI71" i="8"/>
  <c r="AJ24" i="8"/>
  <c r="AJ61" i="8"/>
  <c r="AK15" i="8"/>
  <c r="AI68" i="8"/>
  <c r="AJ48" i="8"/>
  <c r="AI53" i="8"/>
  <c r="AJ30" i="8"/>
  <c r="AI73" i="8"/>
  <c r="AJ26" i="8"/>
  <c r="AJ67" i="8"/>
  <c r="AK47" i="8"/>
  <c r="AJ59" i="8"/>
  <c r="AK11" i="8"/>
  <c r="AJ62" i="8"/>
  <c r="AK16" i="8"/>
  <c r="AJ58" i="8"/>
  <c r="AK29" i="8"/>
  <c r="C66" i="4"/>
  <c r="A66" i="4" s="1"/>
  <c r="D66" i="4" s="1"/>
  <c r="AH70" i="12" l="1"/>
  <c r="AH53" i="12"/>
  <c r="AJ25" i="7"/>
  <c r="AI25" i="12"/>
  <c r="AI72" i="12" s="1"/>
  <c r="AJ39" i="7"/>
  <c r="AI39" i="12"/>
  <c r="AI57" i="12" s="1"/>
  <c r="AI15" i="12"/>
  <c r="AI61" i="12" s="1"/>
  <c r="AJ15" i="7"/>
  <c r="AJ23" i="7"/>
  <c r="AI23" i="12"/>
  <c r="AJ24" i="14"/>
  <c r="AI71" i="14"/>
  <c r="AJ19" i="14"/>
  <c r="AI69" i="14"/>
  <c r="AI21" i="12"/>
  <c r="AJ21" i="7"/>
  <c r="AJ28" i="14"/>
  <c r="AI75" i="14"/>
  <c r="AJ24" i="7"/>
  <c r="AI24" i="12"/>
  <c r="AI71" i="12" s="1"/>
  <c r="AI41" i="7"/>
  <c r="AH41" i="12"/>
  <c r="AH55" i="12" s="1"/>
  <c r="AJ39" i="14"/>
  <c r="AI57" i="14"/>
  <c r="AI75" i="8"/>
  <c r="AJ28" i="8"/>
  <c r="AH42" i="7"/>
  <c r="AG42" i="12"/>
  <c r="AG56" i="12" s="1"/>
  <c r="AH42" i="14"/>
  <c r="AG56" i="14"/>
  <c r="AG49" i="14"/>
  <c r="AH13" i="15" s="1"/>
  <c r="AJ43" i="14"/>
  <c r="AI65" i="14"/>
  <c r="AJ48" i="7"/>
  <c r="AI48" i="12"/>
  <c r="AI68" i="12" s="1"/>
  <c r="AJ26" i="14"/>
  <c r="AI73" i="14"/>
  <c r="AJ46" i="14"/>
  <c r="AI66" i="14"/>
  <c r="AI63" i="8"/>
  <c r="AJ17" i="8"/>
  <c r="AJ43" i="7"/>
  <c r="AI43" i="12"/>
  <c r="AJ27" i="14"/>
  <c r="AI74" i="14"/>
  <c r="AI29" i="12"/>
  <c r="AI58" i="12" s="1"/>
  <c r="AJ29" i="7"/>
  <c r="AI46" i="12"/>
  <c r="AI66" i="12" s="1"/>
  <c r="AJ46" i="7"/>
  <c r="AJ47" i="14"/>
  <c r="AI67" i="14"/>
  <c r="AJ47" i="7"/>
  <c r="AJ67" i="7" s="1"/>
  <c r="G21" i="9" s="1"/>
  <c r="AI47" i="12"/>
  <c r="AI67" i="12" s="1"/>
  <c r="AI14" i="12"/>
  <c r="AJ14" i="7"/>
  <c r="AJ33" i="7"/>
  <c r="AI33" i="12"/>
  <c r="AJ48" i="14"/>
  <c r="AI68" i="14"/>
  <c r="AJ22" i="7"/>
  <c r="AI22" i="12"/>
  <c r="AJ29" i="14"/>
  <c r="AI58" i="14"/>
  <c r="AJ18" i="14"/>
  <c r="AI64" i="14"/>
  <c r="AJ38" i="14"/>
  <c r="AI54" i="14"/>
  <c r="AI28" i="12"/>
  <c r="AI75" i="12" s="1"/>
  <c r="AJ28" i="7"/>
  <c r="AJ25" i="14"/>
  <c r="AI72" i="14"/>
  <c r="AJ37" i="7"/>
  <c r="AI37" i="12"/>
  <c r="AJ26" i="7"/>
  <c r="AI26" i="12"/>
  <c r="AI73" i="12" s="1"/>
  <c r="AJ30" i="14"/>
  <c r="AI53" i="14"/>
  <c r="AJ17" i="15" s="1"/>
  <c r="AJ20" i="7"/>
  <c r="AI20" i="12"/>
  <c r="AJ12" i="14"/>
  <c r="AI59" i="14"/>
  <c r="AJ12" i="7"/>
  <c r="AI12" i="12"/>
  <c r="AI59" i="12" s="1"/>
  <c r="AJ13" i="7"/>
  <c r="AJ60" i="7" s="1"/>
  <c r="G14" i="9" s="1"/>
  <c r="AI13" i="12"/>
  <c r="AJ21" i="14"/>
  <c r="AI70" i="14"/>
  <c r="AI30" i="12"/>
  <c r="AJ30" i="7"/>
  <c r="AJ19" i="7"/>
  <c r="AJ69" i="7" s="1"/>
  <c r="G23" i="9" s="1"/>
  <c r="AI19" i="12"/>
  <c r="AI32" i="12"/>
  <c r="AJ32" i="7"/>
  <c r="AJ40" i="14"/>
  <c r="AI55" i="14"/>
  <c r="AI60" i="7"/>
  <c r="AI53" i="7"/>
  <c r="AJ16" i="15" s="1"/>
  <c r="AI57" i="7"/>
  <c r="AJ27" i="7"/>
  <c r="AI27" i="12"/>
  <c r="AI74" i="12" s="1"/>
  <c r="AJ15" i="14"/>
  <c r="AI61" i="14"/>
  <c r="AJ16" i="7"/>
  <c r="AI16" i="12"/>
  <c r="AI62" i="12" s="1"/>
  <c r="AJ38" i="7"/>
  <c r="AI38" i="12"/>
  <c r="AI54" i="12" s="1"/>
  <c r="AJ17" i="14"/>
  <c r="AI63" i="14"/>
  <c r="AJ13" i="14"/>
  <c r="AI60" i="14"/>
  <c r="AJ36" i="7"/>
  <c r="AI36" i="12"/>
  <c r="AI45" i="7"/>
  <c r="AH45" i="12"/>
  <c r="AH65" i="12" s="1"/>
  <c r="AI35" i="12"/>
  <c r="AJ35" i="7"/>
  <c r="AJ17" i="7"/>
  <c r="AI17" i="12"/>
  <c r="AI63" i="12" s="1"/>
  <c r="AJ40" i="7"/>
  <c r="AI40" i="12"/>
  <c r="AJ31" i="7"/>
  <c r="AI31" i="12"/>
  <c r="AJ18" i="7"/>
  <c r="AI18" i="12"/>
  <c r="AI64" i="12" s="1"/>
  <c r="AJ44" i="7"/>
  <c r="AI44" i="12"/>
  <c r="AJ34" i="7"/>
  <c r="AI34" i="12"/>
  <c r="AJ16" i="14"/>
  <c r="AI62" i="14"/>
  <c r="AP11" i="7"/>
  <c r="AO11" i="12"/>
  <c r="A39" i="4"/>
  <c r="D39" i="4" s="1"/>
  <c r="C40" i="4"/>
  <c r="AG56" i="8"/>
  <c r="AH42" i="8"/>
  <c r="F12" i="9"/>
  <c r="F16" i="9"/>
  <c r="F21" i="9"/>
  <c r="F15" i="9"/>
  <c r="F28" i="9"/>
  <c r="F23" i="9"/>
  <c r="F20" i="9"/>
  <c r="AI65" i="8"/>
  <c r="AJ43" i="8"/>
  <c r="AJ66" i="7"/>
  <c r="G20" i="9" s="1"/>
  <c r="AI75" i="7"/>
  <c r="AI70" i="7"/>
  <c r="AI54" i="7"/>
  <c r="AI68" i="7"/>
  <c r="AI58" i="7"/>
  <c r="AI55" i="8"/>
  <c r="AJ40" i="8"/>
  <c r="F18" i="9"/>
  <c r="F14" i="9"/>
  <c r="AG56" i="7"/>
  <c r="F13" i="9"/>
  <c r="F26" i="9"/>
  <c r="F24" i="9"/>
  <c r="F11" i="9"/>
  <c r="AI59" i="7"/>
  <c r="AI64" i="7"/>
  <c r="AI72" i="7"/>
  <c r="AI73" i="7"/>
  <c r="AI71" i="7"/>
  <c r="AJ57" i="7"/>
  <c r="G11" i="9" s="1"/>
  <c r="AJ63" i="7"/>
  <c r="G17" i="9" s="1"/>
  <c r="AI61" i="7"/>
  <c r="AK57" i="8"/>
  <c r="AL39" i="8"/>
  <c r="AK62" i="8"/>
  <c r="AL16" i="8"/>
  <c r="AK67" i="8"/>
  <c r="AL47" i="8"/>
  <c r="AK61" i="8"/>
  <c r="AL15" i="8"/>
  <c r="AK64" i="8"/>
  <c r="AL18" i="8"/>
  <c r="AK74" i="8"/>
  <c r="AL27" i="8"/>
  <c r="AK69" i="8"/>
  <c r="AL19" i="8"/>
  <c r="AK60" i="8"/>
  <c r="AL13" i="8"/>
  <c r="AK38" i="8"/>
  <c r="AJ54" i="8"/>
  <c r="AK59" i="8"/>
  <c r="AL11" i="8"/>
  <c r="AJ71" i="8"/>
  <c r="AK24" i="8"/>
  <c r="AJ53" i="8"/>
  <c r="AK30" i="8"/>
  <c r="AK58" i="8"/>
  <c r="AL29" i="8"/>
  <c r="AJ68" i="8"/>
  <c r="AK48" i="8"/>
  <c r="AK72" i="8"/>
  <c r="AL25" i="8"/>
  <c r="AK70" i="8"/>
  <c r="AL21" i="8"/>
  <c r="AK66" i="8"/>
  <c r="AL46" i="8"/>
  <c r="AJ73" i="8"/>
  <c r="AK26" i="8"/>
  <c r="C67" i="4"/>
  <c r="A67" i="4" s="1"/>
  <c r="D67" i="4" s="1"/>
  <c r="H14" i="9" l="1"/>
  <c r="AI60" i="12"/>
  <c r="AJ32" i="12"/>
  <c r="AK32" i="7"/>
  <c r="AK21" i="14"/>
  <c r="AJ70" i="14"/>
  <c r="AK12" i="14"/>
  <c r="AJ59" i="14"/>
  <c r="AJ37" i="12"/>
  <c r="AK37" i="7"/>
  <c r="AJ46" i="12"/>
  <c r="AJ66" i="12" s="1"/>
  <c r="AK46" i="7"/>
  <c r="AJ43" i="12"/>
  <c r="AK43" i="7"/>
  <c r="AK46" i="14"/>
  <c r="AJ66" i="14"/>
  <c r="AJ48" i="12"/>
  <c r="AJ68" i="12" s="1"/>
  <c r="AK48" i="7"/>
  <c r="AK34" i="7"/>
  <c r="AJ34" i="12"/>
  <c r="AK18" i="7"/>
  <c r="AJ18" i="12"/>
  <c r="AJ64" i="12" s="1"/>
  <c r="AK40" i="7"/>
  <c r="AJ40" i="12"/>
  <c r="AJ36" i="12"/>
  <c r="AK36" i="7"/>
  <c r="AK17" i="14"/>
  <c r="AJ63" i="14"/>
  <c r="AJ16" i="12"/>
  <c r="AJ62" i="12" s="1"/>
  <c r="AK16" i="7"/>
  <c r="AJ27" i="12"/>
  <c r="AJ74" i="12" s="1"/>
  <c r="AK27" i="7"/>
  <c r="AK74" i="7" s="1"/>
  <c r="AJ30" i="12"/>
  <c r="AK30" i="7"/>
  <c r="AK12" i="7"/>
  <c r="AJ12" i="12"/>
  <c r="AJ59" i="12" s="1"/>
  <c r="AK18" i="14"/>
  <c r="AJ64" i="14"/>
  <c r="AJ22" i="12"/>
  <c r="AK22" i="7"/>
  <c r="AJ33" i="12"/>
  <c r="AK33" i="7"/>
  <c r="AK47" i="7"/>
  <c r="AJ47" i="12"/>
  <c r="AJ67" i="12" s="1"/>
  <c r="AJ63" i="8"/>
  <c r="F17" i="9" s="1"/>
  <c r="AK17" i="8"/>
  <c r="AI42" i="14"/>
  <c r="AH56" i="14"/>
  <c r="AH49" i="14"/>
  <c r="AI13" i="15" s="1"/>
  <c r="AJ41" i="7"/>
  <c r="AI41" i="12"/>
  <c r="AI55" i="12" s="1"/>
  <c r="AK28" i="14"/>
  <c r="AJ75" i="14"/>
  <c r="AK19" i="14"/>
  <c r="AJ69" i="14"/>
  <c r="AJ23" i="12"/>
  <c r="AK23" i="7"/>
  <c r="AK39" i="7"/>
  <c r="AJ39" i="12"/>
  <c r="AJ57" i="12" s="1"/>
  <c r="AJ62" i="7"/>
  <c r="G16" i="9" s="1"/>
  <c r="AI55" i="7"/>
  <c r="AI53" i="12"/>
  <c r="AK13" i="7"/>
  <c r="AJ13" i="12"/>
  <c r="AK20" i="7"/>
  <c r="AJ20" i="12"/>
  <c r="AK26" i="7"/>
  <c r="AJ26" i="12"/>
  <c r="AJ73" i="12" s="1"/>
  <c r="AK25" i="14"/>
  <c r="AJ72" i="14"/>
  <c r="AK38" i="14"/>
  <c r="AJ54" i="14"/>
  <c r="AJ14" i="12"/>
  <c r="AK14" i="7"/>
  <c r="AK27" i="14"/>
  <c r="AJ74" i="14"/>
  <c r="AK26" i="14"/>
  <c r="AJ73" i="14"/>
  <c r="AK43" i="14"/>
  <c r="AJ65" i="14"/>
  <c r="AJ21" i="12"/>
  <c r="AK21" i="7"/>
  <c r="AJ15" i="12"/>
  <c r="AJ61" i="12" s="1"/>
  <c r="AK15" i="7"/>
  <c r="AJ35" i="12"/>
  <c r="AK35" i="7"/>
  <c r="AJ19" i="12"/>
  <c r="AK19" i="7"/>
  <c r="AK69" i="7" s="1"/>
  <c r="AK30" i="14"/>
  <c r="AJ53" i="14"/>
  <c r="AK17" i="15" s="1"/>
  <c r="AK28" i="8"/>
  <c r="AJ75" i="8"/>
  <c r="F29" i="9" s="1"/>
  <c r="AJ53" i="7"/>
  <c r="AJ74" i="7"/>
  <c r="G28" i="9" s="1"/>
  <c r="AK16" i="14"/>
  <c r="AJ62" i="14"/>
  <c r="AK44" i="7"/>
  <c r="AJ44" i="12"/>
  <c r="AJ31" i="12"/>
  <c r="AK31" i="7"/>
  <c r="AJ17" i="12"/>
  <c r="AJ63" i="12" s="1"/>
  <c r="AK17" i="7"/>
  <c r="AI45" i="12"/>
  <c r="AI65" i="12" s="1"/>
  <c r="AJ45" i="7"/>
  <c r="AI65" i="7"/>
  <c r="AK13" i="14"/>
  <c r="AJ60" i="14"/>
  <c r="AJ38" i="12"/>
  <c r="AJ54" i="12" s="1"/>
  <c r="AK38" i="7"/>
  <c r="AK15" i="14"/>
  <c r="AJ61" i="14"/>
  <c r="AK40" i="14"/>
  <c r="AJ55" i="14"/>
  <c r="AI69" i="12"/>
  <c r="AK28" i="7"/>
  <c r="AJ28" i="12"/>
  <c r="AJ75" i="12" s="1"/>
  <c r="AK29" i="14"/>
  <c r="AJ58" i="14"/>
  <c r="AK48" i="14"/>
  <c r="AJ68" i="14"/>
  <c r="AK47" i="14"/>
  <c r="AJ67" i="14"/>
  <c r="AK29" i="7"/>
  <c r="AJ29" i="12"/>
  <c r="AJ58" i="12" s="1"/>
  <c r="AH42" i="12"/>
  <c r="AH56" i="12" s="1"/>
  <c r="AI42" i="7"/>
  <c r="AI49" i="7" s="1"/>
  <c r="AJ12" i="15" s="1"/>
  <c r="AH49" i="7"/>
  <c r="AI12" i="15" s="1"/>
  <c r="AK39" i="14"/>
  <c r="AJ57" i="14"/>
  <c r="AK24" i="7"/>
  <c r="AJ24" i="12"/>
  <c r="AJ71" i="12" s="1"/>
  <c r="AI70" i="12"/>
  <c r="AK24" i="14"/>
  <c r="AJ71" i="14"/>
  <c r="AJ25" i="12"/>
  <c r="AJ72" i="12" s="1"/>
  <c r="AK25" i="7"/>
  <c r="AQ11" i="7"/>
  <c r="AP11" i="12"/>
  <c r="H17" i="9"/>
  <c r="A40" i="4"/>
  <c r="D40" i="4" s="1"/>
  <c r="C41" i="4"/>
  <c r="H21" i="9"/>
  <c r="AJ89" i="8"/>
  <c r="AJ86" i="8"/>
  <c r="AJ93" i="8"/>
  <c r="AJ55" i="8"/>
  <c r="AK40" i="8"/>
  <c r="AJ83" i="8"/>
  <c r="AJ65" i="8"/>
  <c r="AK43" i="8"/>
  <c r="H23" i="9"/>
  <c r="AJ88" i="8"/>
  <c r="AH56" i="8"/>
  <c r="AI42" i="8"/>
  <c r="AJ92" i="8"/>
  <c r="H28" i="9"/>
  <c r="F22" i="9"/>
  <c r="F7" i="9"/>
  <c r="AJ61" i="7"/>
  <c r="AK57" i="7"/>
  <c r="AJ73" i="7"/>
  <c r="G27" i="9" s="1"/>
  <c r="AJ72" i="7"/>
  <c r="AJ59" i="7"/>
  <c r="AH56" i="7"/>
  <c r="AK62" i="7"/>
  <c r="AJ54" i="7"/>
  <c r="G8" i="9" s="1"/>
  <c r="AJ70" i="7"/>
  <c r="AJ55" i="7"/>
  <c r="G9" i="9" s="1"/>
  <c r="H20" i="9"/>
  <c r="AJ100" i="8"/>
  <c r="F8" i="9"/>
  <c r="F27" i="9"/>
  <c r="F25" i="9"/>
  <c r="AK63" i="7"/>
  <c r="AJ71" i="7"/>
  <c r="G25" i="9" s="1"/>
  <c r="AJ64" i="7"/>
  <c r="H11" i="9"/>
  <c r="AJ58" i="7"/>
  <c r="AJ68" i="7"/>
  <c r="G22" i="9" s="1"/>
  <c r="AJ75" i="7"/>
  <c r="AJ95" i="8"/>
  <c r="H16" i="9"/>
  <c r="AL57" i="8"/>
  <c r="AM39" i="8"/>
  <c r="AK73" i="8"/>
  <c r="AL26" i="8"/>
  <c r="AK68" i="8"/>
  <c r="AL48" i="8"/>
  <c r="AL58" i="8"/>
  <c r="AM29" i="8"/>
  <c r="AL69" i="8"/>
  <c r="AM19" i="8"/>
  <c r="AL64" i="8"/>
  <c r="AM18" i="8"/>
  <c r="AL67" i="8"/>
  <c r="AM47" i="8"/>
  <c r="AL70" i="8"/>
  <c r="AM21" i="8"/>
  <c r="AK53" i="8"/>
  <c r="AL30" i="8"/>
  <c r="AL72" i="8"/>
  <c r="AM25" i="8"/>
  <c r="AL59" i="8"/>
  <c r="AM11" i="8"/>
  <c r="AL66" i="8"/>
  <c r="AM46" i="8"/>
  <c r="AK71" i="8"/>
  <c r="AL24" i="8"/>
  <c r="AL60" i="8"/>
  <c r="AM13" i="8"/>
  <c r="AL74" i="8"/>
  <c r="AM27" i="8"/>
  <c r="AL61" i="8"/>
  <c r="AM15" i="8"/>
  <c r="AL62" i="8"/>
  <c r="AM16" i="8"/>
  <c r="AK54" i="8"/>
  <c r="AL38" i="8"/>
  <c r="C68" i="4"/>
  <c r="A68" i="4" s="1"/>
  <c r="D68" i="4" s="1"/>
  <c r="AL24" i="7" l="1"/>
  <c r="AK24" i="12"/>
  <c r="AK71" i="12" s="1"/>
  <c r="AL28" i="7"/>
  <c r="AK28" i="12"/>
  <c r="AK75" i="12" s="1"/>
  <c r="AL43" i="14"/>
  <c r="AK65" i="14"/>
  <c r="AL38" i="14"/>
  <c r="AK54" i="14"/>
  <c r="AJ42" i="14"/>
  <c r="AI56" i="14"/>
  <c r="AI49" i="14"/>
  <c r="AJ13" i="15" s="1"/>
  <c r="AK27" i="12"/>
  <c r="AK74" i="12" s="1"/>
  <c r="AL27" i="7"/>
  <c r="AK46" i="12"/>
  <c r="AK66" i="12" s="1"/>
  <c r="AL46" i="7"/>
  <c r="AL24" i="14"/>
  <c r="AK71" i="14"/>
  <c r="AL16" i="14"/>
  <c r="AK62" i="14"/>
  <c r="G7" i="9"/>
  <c r="H7" i="9" s="1"/>
  <c r="AK16" i="15"/>
  <c r="AL30" i="14"/>
  <c r="AK53" i="14"/>
  <c r="AL17" i="15" s="1"/>
  <c r="AK21" i="12"/>
  <c r="AL21" i="7"/>
  <c r="AK14" i="12"/>
  <c r="AL14" i="7"/>
  <c r="AK39" i="12"/>
  <c r="AK57" i="12" s="1"/>
  <c r="AL39" i="7"/>
  <c r="AL19" i="14"/>
  <c r="AK69" i="14"/>
  <c r="AJ41" i="12"/>
  <c r="AK41" i="7"/>
  <c r="AK63" i="8"/>
  <c r="AL17" i="8"/>
  <c r="AK33" i="12"/>
  <c r="AL33" i="7"/>
  <c r="AL12" i="7"/>
  <c r="AK12" i="12"/>
  <c r="AK59" i="12" s="1"/>
  <c r="AL17" i="14"/>
  <c r="AK63" i="14"/>
  <c r="AL40" i="7"/>
  <c r="AK40" i="12"/>
  <c r="AK34" i="12"/>
  <c r="AL34" i="7"/>
  <c r="AL46" i="14"/>
  <c r="AK66" i="14"/>
  <c r="AK32" i="12"/>
  <c r="AL32" i="7"/>
  <c r="AK29" i="12"/>
  <c r="AK58" i="12" s="1"/>
  <c r="AL29" i="7"/>
  <c r="AL40" i="14"/>
  <c r="AK55" i="14"/>
  <c r="AJ45" i="12"/>
  <c r="AK45" i="7"/>
  <c r="AK26" i="12"/>
  <c r="AK73" i="12" s="1"/>
  <c r="AL26" i="7"/>
  <c r="AK66" i="7"/>
  <c r="AJ79" i="8"/>
  <c r="AL25" i="7"/>
  <c r="AK25" i="12"/>
  <c r="AK72" i="12" s="1"/>
  <c r="AL39" i="14"/>
  <c r="AK57" i="14"/>
  <c r="AL47" i="14"/>
  <c r="AK67" i="14"/>
  <c r="AL29" i="14"/>
  <c r="AK58" i="14"/>
  <c r="AL15" i="14"/>
  <c r="AK61" i="14"/>
  <c r="AL13" i="14"/>
  <c r="AK60" i="14"/>
  <c r="AK17" i="12"/>
  <c r="AK63" i="12" s="1"/>
  <c r="AL17" i="7"/>
  <c r="AL19" i="7"/>
  <c r="AK19" i="12"/>
  <c r="AJ70" i="12"/>
  <c r="AL26" i="14"/>
  <c r="AK73" i="14"/>
  <c r="AL25" i="14"/>
  <c r="AK72" i="14"/>
  <c r="AK20" i="12"/>
  <c r="AL20" i="7"/>
  <c r="AK23" i="12"/>
  <c r="AL23" i="7"/>
  <c r="AL18" i="14"/>
  <c r="AK64" i="14"/>
  <c r="AL30" i="7"/>
  <c r="AK30" i="12"/>
  <c r="AK16" i="12"/>
  <c r="AK62" i="12" s="1"/>
  <c r="AL16" i="7"/>
  <c r="AL36" i="7"/>
  <c r="AK36" i="12"/>
  <c r="AK48" i="12"/>
  <c r="AK68" i="12" s="1"/>
  <c r="AL48" i="7"/>
  <c r="AK43" i="12"/>
  <c r="AL43" i="7"/>
  <c r="AK37" i="12"/>
  <c r="AL37" i="7"/>
  <c r="AL12" i="14"/>
  <c r="AK59" i="14"/>
  <c r="AJ42" i="7"/>
  <c r="AI42" i="12"/>
  <c r="AI56" i="12" s="1"/>
  <c r="AL48" i="14"/>
  <c r="AK68" i="14"/>
  <c r="AL31" i="7"/>
  <c r="AK31" i="12"/>
  <c r="AJ65" i="7"/>
  <c r="G19" i="9" s="1"/>
  <c r="AL35" i="7"/>
  <c r="AK35" i="12"/>
  <c r="AL27" i="14"/>
  <c r="AK74" i="14"/>
  <c r="AL13" i="7"/>
  <c r="AK13" i="12"/>
  <c r="AK60" i="12" s="1"/>
  <c r="AK47" i="12"/>
  <c r="AK67" i="12" s="1"/>
  <c r="AL47" i="7"/>
  <c r="AJ55" i="12"/>
  <c r="AL21" i="14"/>
  <c r="AK70" i="14"/>
  <c r="AK67" i="7"/>
  <c r="AK53" i="7"/>
  <c r="AL16" i="15" s="1"/>
  <c r="AK60" i="7"/>
  <c r="AK38" i="12"/>
  <c r="AK54" i="12" s="1"/>
  <c r="AL38" i="7"/>
  <c r="AK44" i="12"/>
  <c r="AL44" i="7"/>
  <c r="AK75" i="8"/>
  <c r="AL28" i="8"/>
  <c r="AJ69" i="12"/>
  <c r="AK15" i="12"/>
  <c r="AK61" i="12" s="1"/>
  <c r="AL15" i="7"/>
  <c r="AJ60" i="12"/>
  <c r="AL28" i="14"/>
  <c r="AK75" i="14"/>
  <c r="AK22" i="12"/>
  <c r="AL22" i="7"/>
  <c r="AJ49" i="7"/>
  <c r="AK12" i="15" s="1"/>
  <c r="AJ53" i="12"/>
  <c r="AK18" i="12"/>
  <c r="AK64" i="12" s="1"/>
  <c r="AL18" i="7"/>
  <c r="AJ65" i="12"/>
  <c r="AR11" i="7"/>
  <c r="AQ11" i="12"/>
  <c r="H8" i="9"/>
  <c r="AJ80" i="8"/>
  <c r="A41" i="4"/>
  <c r="D41" i="4" s="1"/>
  <c r="C42" i="4"/>
  <c r="H27" i="9"/>
  <c r="AJ99" i="8"/>
  <c r="G29" i="9"/>
  <c r="H29" i="9" s="1"/>
  <c r="AJ101" i="8"/>
  <c r="AK54" i="7"/>
  <c r="AK75" i="7"/>
  <c r="AK68" i="7"/>
  <c r="AK64" i="7"/>
  <c r="AK71" i="7"/>
  <c r="AJ97" i="8"/>
  <c r="G24" i="9"/>
  <c r="H24" i="9" s="1"/>
  <c r="AJ96" i="8"/>
  <c r="AL74" i="7"/>
  <c r="AK72" i="7"/>
  <c r="AL57" i="7"/>
  <c r="G18" i="9"/>
  <c r="H18" i="9" s="1"/>
  <c r="AJ90" i="8"/>
  <c r="H25" i="9"/>
  <c r="AL66" i="7"/>
  <c r="AI56" i="7"/>
  <c r="G26" i="9"/>
  <c r="H26" i="9" s="1"/>
  <c r="AJ98" i="8"/>
  <c r="G12" i="9"/>
  <c r="H12" i="9" s="1"/>
  <c r="AJ84" i="8"/>
  <c r="AK55" i="7"/>
  <c r="AK70" i="7"/>
  <c r="AL62" i="7"/>
  <c r="G13" i="9"/>
  <c r="H13" i="9" s="1"/>
  <c r="AJ85" i="8"/>
  <c r="G15" i="9"/>
  <c r="H15" i="9" s="1"/>
  <c r="AJ87" i="8"/>
  <c r="AJ94" i="8"/>
  <c r="AJ42" i="8"/>
  <c r="AI56" i="8"/>
  <c r="AK65" i="8"/>
  <c r="AL43" i="8"/>
  <c r="AK55" i="8"/>
  <c r="AL40" i="8"/>
  <c r="AK58" i="7"/>
  <c r="AL69" i="7"/>
  <c r="AL67" i="7"/>
  <c r="AK59" i="7"/>
  <c r="AK73" i="7"/>
  <c r="AK61" i="7"/>
  <c r="H22" i="9"/>
  <c r="AJ91" i="8"/>
  <c r="F19" i="9"/>
  <c r="H19" i="9" s="1"/>
  <c r="F9" i="9"/>
  <c r="H9" i="9" s="1"/>
  <c r="AJ81" i="8"/>
  <c r="AM57" i="8"/>
  <c r="AN39" i="8"/>
  <c r="AL54" i="8"/>
  <c r="AM38" i="8"/>
  <c r="AM59" i="8"/>
  <c r="AN11" i="8"/>
  <c r="AM67" i="8"/>
  <c r="AN47" i="8"/>
  <c r="AM61" i="8"/>
  <c r="AN15" i="8"/>
  <c r="AM66" i="8"/>
  <c r="AN46" i="8"/>
  <c r="AL53" i="8"/>
  <c r="AM30" i="8"/>
  <c r="AM64" i="8"/>
  <c r="AN18" i="8"/>
  <c r="AM58" i="8"/>
  <c r="AN29" i="8"/>
  <c r="AL68" i="8"/>
  <c r="AM48" i="8"/>
  <c r="AM69" i="8"/>
  <c r="AN19" i="8"/>
  <c r="AM62" i="8"/>
  <c r="AN16" i="8"/>
  <c r="AM60" i="8"/>
  <c r="AN13" i="8"/>
  <c r="AM72" i="8"/>
  <c r="AN25" i="8"/>
  <c r="AM74" i="8"/>
  <c r="AN27" i="8"/>
  <c r="AM70" i="8"/>
  <c r="AN21" i="8"/>
  <c r="AL73" i="8"/>
  <c r="AM26" i="8"/>
  <c r="AL71" i="8"/>
  <c r="AM24" i="8"/>
  <c r="C69" i="4"/>
  <c r="A69" i="4" s="1"/>
  <c r="D69" i="4" s="1"/>
  <c r="AL35" i="12" l="1"/>
  <c r="AM35" i="7"/>
  <c r="AM18" i="14"/>
  <c r="AL64" i="14"/>
  <c r="AM14" i="7"/>
  <c r="AL14" i="12"/>
  <c r="AL53" i="7"/>
  <c r="AM16" i="15" s="1"/>
  <c r="AL15" i="12"/>
  <c r="AL61" i="12" s="1"/>
  <c r="AM15" i="7"/>
  <c r="AL47" i="12"/>
  <c r="AL67" i="12" s="1"/>
  <c r="AM47" i="7"/>
  <c r="AM67" i="7" s="1"/>
  <c r="AM48" i="14"/>
  <c r="AL68" i="14"/>
  <c r="AL43" i="12"/>
  <c r="AM43" i="7"/>
  <c r="AK53" i="12"/>
  <c r="AL23" i="12"/>
  <c r="AM23" i="7"/>
  <c r="AM15" i="14"/>
  <c r="AL61" i="14"/>
  <c r="AM47" i="14"/>
  <c r="AL67" i="14"/>
  <c r="AL25" i="12"/>
  <c r="AL72" i="12" s="1"/>
  <c r="AM25" i="7"/>
  <c r="AM40" i="14"/>
  <c r="AL55" i="14"/>
  <c r="AL32" i="12"/>
  <c r="AM32" i="7"/>
  <c r="AL34" i="12"/>
  <c r="AM34" i="7"/>
  <c r="AM12" i="7"/>
  <c r="AL12" i="12"/>
  <c r="AL59" i="12" s="1"/>
  <c r="AM19" i="14"/>
  <c r="AL69" i="14"/>
  <c r="AM30" i="14"/>
  <c r="AL53" i="14"/>
  <c r="AM17" i="15" s="1"/>
  <c r="AM16" i="14"/>
  <c r="AL62" i="14"/>
  <c r="AM46" i="7"/>
  <c r="AL46" i="12"/>
  <c r="AL66" i="12" s="1"/>
  <c r="AM38" i="14"/>
  <c r="AL54" i="14"/>
  <c r="AM28" i="7"/>
  <c r="AL28" i="12"/>
  <c r="AL75" i="12" s="1"/>
  <c r="AL22" i="12"/>
  <c r="AM22" i="7"/>
  <c r="AM28" i="8"/>
  <c r="AL75" i="8"/>
  <c r="AL13" i="12"/>
  <c r="AL60" i="12" s="1"/>
  <c r="AM13" i="7"/>
  <c r="AL17" i="12"/>
  <c r="AL63" i="12" s="1"/>
  <c r="AM17" i="7"/>
  <c r="AM26" i="7"/>
  <c r="AL26" i="12"/>
  <c r="AL73" i="12" s="1"/>
  <c r="AM46" i="14"/>
  <c r="AL66" i="14"/>
  <c r="AM17" i="8"/>
  <c r="AL63" i="8"/>
  <c r="AL44" i="12"/>
  <c r="AM44" i="7"/>
  <c r="AM27" i="14"/>
  <c r="AL74" i="14"/>
  <c r="AM12" i="14"/>
  <c r="AL59" i="14"/>
  <c r="AL36" i="12"/>
  <c r="AM36" i="7"/>
  <c r="AM30" i="7"/>
  <c r="AL30" i="12"/>
  <c r="AM25" i="14"/>
  <c r="AL72" i="14"/>
  <c r="AK69" i="12"/>
  <c r="AK45" i="12"/>
  <c r="AK65" i="12" s="1"/>
  <c r="AL45" i="7"/>
  <c r="AK65" i="7"/>
  <c r="AL29" i="12"/>
  <c r="AL58" i="12" s="1"/>
  <c r="AM29" i="7"/>
  <c r="AM17" i="14"/>
  <c r="AL63" i="14"/>
  <c r="AM33" i="7"/>
  <c r="AL33" i="12"/>
  <c r="AK41" i="12"/>
  <c r="AK55" i="12" s="1"/>
  <c r="AL41" i="7"/>
  <c r="AL39" i="12"/>
  <c r="AL57" i="12" s="1"/>
  <c r="AM39" i="7"/>
  <c r="AL21" i="12"/>
  <c r="AL70" i="12" s="1"/>
  <c r="AM21" i="7"/>
  <c r="AL18" i="12"/>
  <c r="AL64" i="12" s="1"/>
  <c r="AM18" i="7"/>
  <c r="AM38" i="7"/>
  <c r="AL38" i="12"/>
  <c r="AL54" i="12" s="1"/>
  <c r="AM26" i="14"/>
  <c r="AL73" i="14"/>
  <c r="AM40" i="7"/>
  <c r="AL40" i="12"/>
  <c r="AL63" i="7"/>
  <c r="AL60" i="7"/>
  <c r="AM28" i="14"/>
  <c r="AL75" i="14"/>
  <c r="AM21" i="14"/>
  <c r="AL70" i="14"/>
  <c r="AM31" i="7"/>
  <c r="AL31" i="12"/>
  <c r="AK42" i="7"/>
  <c r="AJ42" i="12"/>
  <c r="AJ56" i="12" s="1"/>
  <c r="AM37" i="7"/>
  <c r="AL37" i="12"/>
  <c r="AL48" i="12"/>
  <c r="AL68" i="12" s="1"/>
  <c r="AM48" i="7"/>
  <c r="AL16" i="12"/>
  <c r="AL62" i="12" s="1"/>
  <c r="AM16" i="7"/>
  <c r="AM20" i="7"/>
  <c r="AL20" i="12"/>
  <c r="AM19" i="7"/>
  <c r="AL19" i="12"/>
  <c r="AM13" i="14"/>
  <c r="AL60" i="14"/>
  <c r="AM29" i="14"/>
  <c r="AL58" i="14"/>
  <c r="AM39" i="14"/>
  <c r="AL57" i="14"/>
  <c r="AK70" i="12"/>
  <c r="AM24" i="14"/>
  <c r="AL71" i="14"/>
  <c r="AL27" i="12"/>
  <c r="AL74" i="12" s="1"/>
  <c r="AM27" i="7"/>
  <c r="AK42" i="14"/>
  <c r="AJ56" i="14"/>
  <c r="AJ49" i="14"/>
  <c r="AK13" i="15" s="1"/>
  <c r="AM43" i="14"/>
  <c r="AL65" i="14"/>
  <c r="AM24" i="7"/>
  <c r="AL24" i="12"/>
  <c r="AL71" i="12" s="1"/>
  <c r="AS11" i="7"/>
  <c r="AR11" i="12"/>
  <c r="A42" i="4"/>
  <c r="D42" i="4" s="1"/>
  <c r="C43" i="4"/>
  <c r="AL59" i="7"/>
  <c r="AL72" i="7"/>
  <c r="AL55" i="8"/>
  <c r="AM40" i="8"/>
  <c r="AM62" i="7"/>
  <c r="AL55" i="7"/>
  <c r="AM66" i="7"/>
  <c r="AL68" i="7"/>
  <c r="AL54" i="7"/>
  <c r="AL61" i="7"/>
  <c r="AM63" i="7"/>
  <c r="AM60" i="7"/>
  <c r="AJ56" i="8"/>
  <c r="AK42" i="8"/>
  <c r="AM57" i="7"/>
  <c r="AM74" i="7"/>
  <c r="AL73" i="7"/>
  <c r="AL58" i="7"/>
  <c r="AL65" i="8"/>
  <c r="AM43" i="8"/>
  <c r="AL70" i="7"/>
  <c r="AJ56" i="7"/>
  <c r="G10" i="9" s="1"/>
  <c r="AL71" i="7"/>
  <c r="AL64" i="7"/>
  <c r="AL75" i="7"/>
  <c r="AN57" i="8"/>
  <c r="AO39" i="8"/>
  <c r="AM71" i="8"/>
  <c r="AN24" i="8"/>
  <c r="AN70" i="8"/>
  <c r="AO21" i="8"/>
  <c r="AM68" i="8"/>
  <c r="AN48" i="8"/>
  <c r="AN74" i="8"/>
  <c r="AO27" i="8"/>
  <c r="AN69" i="8"/>
  <c r="AO19" i="8"/>
  <c r="AN58" i="8"/>
  <c r="AO29" i="8"/>
  <c r="AN64" i="8"/>
  <c r="AO18" i="8"/>
  <c r="AM53" i="8"/>
  <c r="AN30" i="8"/>
  <c r="AN61" i="8"/>
  <c r="AO15" i="8"/>
  <c r="AN59" i="8"/>
  <c r="AO11" i="8"/>
  <c r="AN66" i="8"/>
  <c r="AO46" i="8"/>
  <c r="AM73" i="8"/>
  <c r="AN26" i="8"/>
  <c r="AN60" i="8"/>
  <c r="AO13" i="8"/>
  <c r="AN62" i="8"/>
  <c r="AO16" i="8"/>
  <c r="AN67" i="8"/>
  <c r="AO47" i="8"/>
  <c r="AM54" i="8"/>
  <c r="AN38" i="8"/>
  <c r="AN72" i="8"/>
  <c r="AO25" i="8"/>
  <c r="C70" i="4"/>
  <c r="A70" i="4" s="1"/>
  <c r="D70" i="4" s="1"/>
  <c r="AN24" i="14" l="1"/>
  <c r="AM71" i="14"/>
  <c r="AN20" i="7"/>
  <c r="AM20" i="12"/>
  <c r="AN21" i="14"/>
  <c r="AM70" i="14"/>
  <c r="AN18" i="7"/>
  <c r="AM18" i="12"/>
  <c r="AM64" i="12" s="1"/>
  <c r="AN25" i="14"/>
  <c r="AM72" i="14"/>
  <c r="AN46" i="14"/>
  <c r="AM66" i="14"/>
  <c r="AN28" i="7"/>
  <c r="AM28" i="12"/>
  <c r="AM75" i="12" s="1"/>
  <c r="AM69" i="7"/>
  <c r="AN43" i="14"/>
  <c r="AM65" i="14"/>
  <c r="AN27" i="7"/>
  <c r="AM27" i="12"/>
  <c r="AM74" i="12" s="1"/>
  <c r="AL69" i="12"/>
  <c r="AN16" i="7"/>
  <c r="AM16" i="12"/>
  <c r="AM62" i="12" s="1"/>
  <c r="AN26" i="14"/>
  <c r="AM73" i="14"/>
  <c r="AN39" i="7"/>
  <c r="AM39" i="12"/>
  <c r="AM57" i="12" s="1"/>
  <c r="AN29" i="7"/>
  <c r="AM29" i="12"/>
  <c r="AM58" i="12" s="1"/>
  <c r="AL53" i="12"/>
  <c r="AN13" i="7"/>
  <c r="AM13" i="12"/>
  <c r="AN22" i="7"/>
  <c r="AM22" i="12"/>
  <c r="AM12" i="12"/>
  <c r="AM59" i="12" s="1"/>
  <c r="AN12" i="7"/>
  <c r="AN15" i="14"/>
  <c r="AM61" i="14"/>
  <c r="AN43" i="7"/>
  <c r="AM43" i="12"/>
  <c r="AN47" i="7"/>
  <c r="AM47" i="12"/>
  <c r="AM67" i="12" s="1"/>
  <c r="AN18" i="14"/>
  <c r="AM64" i="14"/>
  <c r="AL42" i="14"/>
  <c r="AK56" i="14"/>
  <c r="AK49" i="14"/>
  <c r="AL13" i="15" s="1"/>
  <c r="AN13" i="14"/>
  <c r="AM60" i="14"/>
  <c r="AN17" i="14"/>
  <c r="AM63" i="14"/>
  <c r="AN12" i="14"/>
  <c r="AM59" i="14"/>
  <c r="AN46" i="7"/>
  <c r="AM46" i="12"/>
  <c r="AM66" i="12" s="1"/>
  <c r="AN32" i="7"/>
  <c r="AM32" i="12"/>
  <c r="AN48" i="14"/>
  <c r="AM68" i="14"/>
  <c r="AN29" i="14"/>
  <c r="AM58" i="14"/>
  <c r="AN19" i="7"/>
  <c r="AM19" i="12"/>
  <c r="AM69" i="12" s="1"/>
  <c r="AN37" i="7"/>
  <c r="AM37" i="12"/>
  <c r="AN31" i="7"/>
  <c r="AM31" i="12"/>
  <c r="AN28" i="14"/>
  <c r="AM75" i="14"/>
  <c r="AN33" i="7"/>
  <c r="AM33" i="12"/>
  <c r="AN30" i="7"/>
  <c r="AM30" i="12"/>
  <c r="AN27" i="14"/>
  <c r="AM74" i="14"/>
  <c r="AM63" i="8"/>
  <c r="AN17" i="8"/>
  <c r="AN26" i="7"/>
  <c r="AM26" i="12"/>
  <c r="AM73" i="12" s="1"/>
  <c r="AN38" i="14"/>
  <c r="AM54" i="14"/>
  <c r="AN16" i="14"/>
  <c r="AM62" i="14"/>
  <c r="AN19" i="14"/>
  <c r="AM69" i="14"/>
  <c r="AM34" i="12"/>
  <c r="AN34" i="7"/>
  <c r="AN23" i="7"/>
  <c r="AM23" i="12"/>
  <c r="AN35" i="7"/>
  <c r="AM35" i="12"/>
  <c r="AN39" i="14"/>
  <c r="AM57" i="14"/>
  <c r="AL42" i="7"/>
  <c r="AK42" i="12"/>
  <c r="AK56" i="12" s="1"/>
  <c r="AK49" i="7"/>
  <c r="AL12" i="15" s="1"/>
  <c r="AL45" i="12"/>
  <c r="AL65" i="12" s="1"/>
  <c r="AM45" i="7"/>
  <c r="AL65" i="7"/>
  <c r="AM75" i="8"/>
  <c r="AN28" i="8"/>
  <c r="AN30" i="14"/>
  <c r="AM53" i="14"/>
  <c r="AN17" i="15" s="1"/>
  <c r="AN25" i="7"/>
  <c r="AM25" i="12"/>
  <c r="AM72" i="12" s="1"/>
  <c r="AM53" i="7"/>
  <c r="AN16" i="15" s="1"/>
  <c r="AN24" i="7"/>
  <c r="AM24" i="12"/>
  <c r="AM71" i="12" s="1"/>
  <c r="AN48" i="7"/>
  <c r="AM48" i="12"/>
  <c r="AM68" i="12" s="1"/>
  <c r="AN40" i="7"/>
  <c r="AM40" i="12"/>
  <c r="AN38" i="7"/>
  <c r="AM38" i="12"/>
  <c r="AM54" i="12" s="1"/>
  <c r="AN21" i="7"/>
  <c r="AM21" i="12"/>
  <c r="AM41" i="7"/>
  <c r="AM55" i="7" s="1"/>
  <c r="AL41" i="12"/>
  <c r="AL55" i="12" s="1"/>
  <c r="AM36" i="12"/>
  <c r="AN36" i="7"/>
  <c r="AM44" i="12"/>
  <c r="AN44" i="7"/>
  <c r="AN17" i="7"/>
  <c r="AM17" i="12"/>
  <c r="AM63" i="12" s="1"/>
  <c r="AL49" i="7"/>
  <c r="AM12" i="15" s="1"/>
  <c r="AN40" i="14"/>
  <c r="AM55" i="14"/>
  <c r="AN47" i="14"/>
  <c r="AM67" i="14"/>
  <c r="AN15" i="7"/>
  <c r="AM15" i="12"/>
  <c r="AM61" i="12" s="1"/>
  <c r="AN14" i="7"/>
  <c r="AM14" i="12"/>
  <c r="AT11" i="7"/>
  <c r="AS11" i="12"/>
  <c r="A43" i="4"/>
  <c r="D43" i="4" s="1"/>
  <c r="C44" i="4"/>
  <c r="AM65" i="8"/>
  <c r="AN43" i="8"/>
  <c r="AM55" i="8"/>
  <c r="AN40" i="8"/>
  <c r="AM64" i="7"/>
  <c r="AK56" i="7"/>
  <c r="AM73" i="7"/>
  <c r="AN57" i="7"/>
  <c r="AM61" i="7"/>
  <c r="AM54" i="7"/>
  <c r="AK56" i="8"/>
  <c r="AL42" i="8"/>
  <c r="AM75" i="7"/>
  <c r="AM71" i="7"/>
  <c r="AM70" i="7"/>
  <c r="AM58" i="7"/>
  <c r="F10" i="9"/>
  <c r="H10" i="9" s="1"/>
  <c r="AJ82" i="8"/>
  <c r="AN67" i="7"/>
  <c r="AM68" i="7"/>
  <c r="AN66" i="7"/>
  <c r="AN62" i="7"/>
  <c r="AM72" i="7"/>
  <c r="AM59" i="7"/>
  <c r="AO57" i="8"/>
  <c r="AP39" i="8"/>
  <c r="AO72" i="8"/>
  <c r="AP25" i="8"/>
  <c r="AO58" i="8"/>
  <c r="AP29" i="8"/>
  <c r="AO66" i="8"/>
  <c r="AP46" i="8"/>
  <c r="AO61" i="8"/>
  <c r="AP15" i="8"/>
  <c r="AO64" i="8"/>
  <c r="AP18" i="8"/>
  <c r="AO74" i="8"/>
  <c r="AP27" i="8"/>
  <c r="AO70" i="8"/>
  <c r="AP21" i="8"/>
  <c r="AO67" i="8"/>
  <c r="AP47" i="8"/>
  <c r="AO59" i="8"/>
  <c r="AP11" i="8"/>
  <c r="AO69" i="8"/>
  <c r="AP19" i="8"/>
  <c r="AN54" i="8"/>
  <c r="AO38" i="8"/>
  <c r="AO60" i="8"/>
  <c r="AP13" i="8"/>
  <c r="AO62" i="8"/>
  <c r="AP16" i="8"/>
  <c r="AN53" i="8"/>
  <c r="AO30" i="8"/>
  <c r="AN68" i="8"/>
  <c r="AO48" i="8"/>
  <c r="AN71" i="8"/>
  <c r="AO24" i="8"/>
  <c r="AN73" i="8"/>
  <c r="AO26" i="8"/>
  <c r="C71" i="4"/>
  <c r="A71" i="4" s="1"/>
  <c r="D71" i="4" s="1"/>
  <c r="AM70" i="12" l="1"/>
  <c r="AO17" i="7"/>
  <c r="AN17" i="12"/>
  <c r="AN63" i="12" s="1"/>
  <c r="AO21" i="7"/>
  <c r="AN21" i="12"/>
  <c r="AN24" i="12"/>
  <c r="AN71" i="12" s="1"/>
  <c r="AO24" i="7"/>
  <c r="AO19" i="14"/>
  <c r="AN69" i="14"/>
  <c r="AO30" i="7"/>
  <c r="AN30" i="12"/>
  <c r="AO17" i="14"/>
  <c r="AN63" i="14"/>
  <c r="AN13" i="12"/>
  <c r="AO13" i="7"/>
  <c r="AO27" i="7"/>
  <c r="AO74" i="7" s="1"/>
  <c r="AN27" i="12"/>
  <c r="AN74" i="12" s="1"/>
  <c r="AO46" i="14"/>
  <c r="AN66" i="14"/>
  <c r="AO18" i="7"/>
  <c r="AN18" i="12"/>
  <c r="AN64" i="12" s="1"/>
  <c r="AO20" i="7"/>
  <c r="AN20" i="12"/>
  <c r="AN63" i="7"/>
  <c r="AN15" i="12"/>
  <c r="AN61" i="12" s="1"/>
  <c r="AO15" i="7"/>
  <c r="AO40" i="14"/>
  <c r="AN55" i="14"/>
  <c r="AO44" i="7"/>
  <c r="AN44" i="12"/>
  <c r="AO30" i="14"/>
  <c r="AN53" i="14"/>
  <c r="AO17" i="15" s="1"/>
  <c r="AN45" i="7"/>
  <c r="AM45" i="12"/>
  <c r="AM65" i="7"/>
  <c r="AL42" i="12"/>
  <c r="AL56" i="12" s="1"/>
  <c r="AM42" i="7"/>
  <c r="AN35" i="12"/>
  <c r="AO35" i="7"/>
  <c r="AO34" i="7"/>
  <c r="AN34" i="12"/>
  <c r="AO28" i="14"/>
  <c r="AN75" i="14"/>
  <c r="AN37" i="12"/>
  <c r="AO37" i="7"/>
  <c r="AO29" i="14"/>
  <c r="AN58" i="14"/>
  <c r="AN32" i="12"/>
  <c r="AO32" i="7"/>
  <c r="AM42" i="14"/>
  <c r="AL56" i="14"/>
  <c r="AL49" i="14"/>
  <c r="AM13" i="15" s="1"/>
  <c r="AO47" i="7"/>
  <c r="AN47" i="12"/>
  <c r="AN67" i="12" s="1"/>
  <c r="AO15" i="14"/>
  <c r="AN61" i="14"/>
  <c r="AN39" i="12"/>
  <c r="AN57" i="12" s="1"/>
  <c r="AO39" i="7"/>
  <c r="AN16" i="12"/>
  <c r="AN62" i="12" s="1"/>
  <c r="AO16" i="7"/>
  <c r="AO62" i="7" s="1"/>
  <c r="AO40" i="7"/>
  <c r="AN40" i="12"/>
  <c r="AO23" i="7"/>
  <c r="AN23" i="12"/>
  <c r="AN53" i="7"/>
  <c r="AO16" i="15" s="1"/>
  <c r="AN74" i="7"/>
  <c r="AN60" i="7"/>
  <c r="AN41" i="7"/>
  <c r="AN55" i="7" s="1"/>
  <c r="AM41" i="12"/>
  <c r="AN38" i="12"/>
  <c r="AN54" i="12" s="1"/>
  <c r="AO38" i="7"/>
  <c r="AN48" i="12"/>
  <c r="AN68" i="12" s="1"/>
  <c r="AO48" i="7"/>
  <c r="AN75" i="8"/>
  <c r="AO28" i="8"/>
  <c r="AO16" i="14"/>
  <c r="AN62" i="14"/>
  <c r="AO26" i="7"/>
  <c r="AN26" i="12"/>
  <c r="AN73" i="12" s="1"/>
  <c r="AO27" i="14"/>
  <c r="AN74" i="14"/>
  <c r="AN33" i="12"/>
  <c r="AO33" i="7"/>
  <c r="AO12" i="14"/>
  <c r="AN59" i="14"/>
  <c r="AO13" i="14"/>
  <c r="AN60" i="14"/>
  <c r="AM65" i="12"/>
  <c r="AN22" i="12"/>
  <c r="AO22" i="7"/>
  <c r="AO43" i="14"/>
  <c r="AN65" i="14"/>
  <c r="AO28" i="7"/>
  <c r="AN28" i="12"/>
  <c r="AN75" i="12" s="1"/>
  <c r="AO25" i="14"/>
  <c r="AN72" i="14"/>
  <c r="AO21" i="14"/>
  <c r="AN70" i="14"/>
  <c r="AO24" i="14"/>
  <c r="AN71" i="14"/>
  <c r="AO38" i="14"/>
  <c r="AN54" i="14"/>
  <c r="AN69" i="7"/>
  <c r="AN14" i="12"/>
  <c r="AO14" i="7"/>
  <c r="AO47" i="14"/>
  <c r="AN67" i="14"/>
  <c r="AO36" i="7"/>
  <c r="AN36" i="12"/>
  <c r="AM55" i="12"/>
  <c r="AN25" i="12"/>
  <c r="AN72" i="12" s="1"/>
  <c r="AO25" i="7"/>
  <c r="AO39" i="14"/>
  <c r="AN57" i="14"/>
  <c r="AN63" i="8"/>
  <c r="AO17" i="8"/>
  <c r="AM53" i="12"/>
  <c r="AN31" i="12"/>
  <c r="AO31" i="7"/>
  <c r="AN19" i="12"/>
  <c r="AN69" i="12" s="1"/>
  <c r="AO19" i="7"/>
  <c r="AO48" i="14"/>
  <c r="AN68" i="14"/>
  <c r="AN46" i="12"/>
  <c r="AN66" i="12" s="1"/>
  <c r="AO46" i="7"/>
  <c r="AO18" i="14"/>
  <c r="AN64" i="14"/>
  <c r="AN43" i="12"/>
  <c r="AO43" i="7"/>
  <c r="AO12" i="7"/>
  <c r="AN12" i="12"/>
  <c r="AN59" i="12" s="1"/>
  <c r="AM60" i="12"/>
  <c r="AN29" i="12"/>
  <c r="AN58" i="12" s="1"/>
  <c r="AO29" i="7"/>
  <c r="AO26" i="14"/>
  <c r="AN73" i="14"/>
  <c r="AU11" i="7"/>
  <c r="AT11" i="12"/>
  <c r="A44" i="4"/>
  <c r="D44" i="4" s="1"/>
  <c r="C45" i="4"/>
  <c r="AN59" i="7"/>
  <c r="AN68" i="7"/>
  <c r="AO53" i="7"/>
  <c r="AP16" i="15" s="1"/>
  <c r="AN58" i="7"/>
  <c r="AN71" i="7"/>
  <c r="AN54" i="7"/>
  <c r="AO63" i="7"/>
  <c r="AO57" i="7"/>
  <c r="AL56" i="7"/>
  <c r="AM42" i="8"/>
  <c r="AL56" i="8"/>
  <c r="AO40" i="8"/>
  <c r="AN55" i="8"/>
  <c r="AO43" i="8"/>
  <c r="AN65" i="8"/>
  <c r="AN72" i="7"/>
  <c r="AO67" i="7"/>
  <c r="AN70" i="7"/>
  <c r="AN75" i="7"/>
  <c r="AN61" i="7"/>
  <c r="AN73" i="7"/>
  <c r="AN64" i="7"/>
  <c r="AP57" i="8"/>
  <c r="AQ39" i="8"/>
  <c r="AO68" i="8"/>
  <c r="AP48" i="8"/>
  <c r="AP59" i="8"/>
  <c r="AQ11" i="8"/>
  <c r="AP64" i="8"/>
  <c r="AQ18" i="8"/>
  <c r="AP60" i="8"/>
  <c r="AQ13" i="8"/>
  <c r="AP67" i="8"/>
  <c r="AQ47" i="8"/>
  <c r="AP61" i="8"/>
  <c r="AQ15" i="8"/>
  <c r="AO73" i="8"/>
  <c r="AP26" i="8"/>
  <c r="AO54" i="8"/>
  <c r="AP38" i="8"/>
  <c r="AP70" i="8"/>
  <c r="AQ21" i="8"/>
  <c r="AO71" i="8"/>
  <c r="AP24" i="8"/>
  <c r="AP62" i="8"/>
  <c r="AQ16" i="8"/>
  <c r="AP69" i="8"/>
  <c r="AQ19" i="8"/>
  <c r="AO53" i="8"/>
  <c r="AP30" i="8"/>
  <c r="AP74" i="8"/>
  <c r="AQ27" i="8"/>
  <c r="AP66" i="8"/>
  <c r="AQ46" i="8"/>
  <c r="AP58" i="8"/>
  <c r="AQ29" i="8"/>
  <c r="AP72" i="8"/>
  <c r="AQ25" i="8"/>
  <c r="C72" i="4"/>
  <c r="A72" i="4" s="1"/>
  <c r="D72" i="4" s="1"/>
  <c r="AO43" i="12" l="1"/>
  <c r="AP43" i="7"/>
  <c r="AO19" i="12"/>
  <c r="AP19" i="7"/>
  <c r="AP14" i="7"/>
  <c r="AO14" i="12"/>
  <c r="AP27" i="14"/>
  <c r="AO74" i="14"/>
  <c r="AP16" i="14"/>
  <c r="AO62" i="14"/>
  <c r="AO32" i="12"/>
  <c r="AP32" i="7"/>
  <c r="AN42" i="7"/>
  <c r="AM42" i="12"/>
  <c r="AM56" i="12" s="1"/>
  <c r="AO44" i="12"/>
  <c r="AP44" i="7"/>
  <c r="AN70" i="12"/>
  <c r="AP26" i="14"/>
  <c r="AO73" i="14"/>
  <c r="AN49" i="7"/>
  <c r="AO12" i="15" s="1"/>
  <c r="AO63" i="8"/>
  <c r="AP17" i="8"/>
  <c r="AO25" i="12"/>
  <c r="AO72" i="12" s="1"/>
  <c r="AP25" i="7"/>
  <c r="AP36" i="7"/>
  <c r="AO36" i="12"/>
  <c r="AP38" i="14"/>
  <c r="AO54" i="14"/>
  <c r="AP21" i="14"/>
  <c r="AO70" i="14"/>
  <c r="AP28" i="7"/>
  <c r="AO28" i="12"/>
  <c r="AO75" i="12" s="1"/>
  <c r="AP13" i="14"/>
  <c r="AO60" i="14"/>
  <c r="AO33" i="12"/>
  <c r="AP33" i="7"/>
  <c r="AP28" i="8"/>
  <c r="AO75" i="8"/>
  <c r="AP38" i="7"/>
  <c r="AO38" i="12"/>
  <c r="AO54" i="12" s="1"/>
  <c r="AO23" i="12"/>
  <c r="AP23" i="7"/>
  <c r="AO16" i="12"/>
  <c r="AO62" i="12" s="1"/>
  <c r="AP16" i="7"/>
  <c r="AP62" i="7" s="1"/>
  <c r="AO34" i="12"/>
  <c r="AP34" i="7"/>
  <c r="AO18" i="12"/>
  <c r="AO64" i="12" s="1"/>
  <c r="AP18" i="7"/>
  <c r="AO27" i="12"/>
  <c r="AO74" i="12" s="1"/>
  <c r="AP27" i="7"/>
  <c r="AP17" i="14"/>
  <c r="AO63" i="14"/>
  <c r="AP19" i="14"/>
  <c r="AO69" i="14"/>
  <c r="AO21" i="12"/>
  <c r="AO70" i="12" s="1"/>
  <c r="AP21" i="7"/>
  <c r="AO46" i="12"/>
  <c r="AO66" i="12" s="1"/>
  <c r="AP46" i="7"/>
  <c r="AP39" i="14"/>
  <c r="AO57" i="14"/>
  <c r="AO22" i="12"/>
  <c r="AP22" i="7"/>
  <c r="AP12" i="14"/>
  <c r="AO59" i="14"/>
  <c r="AP47" i="7"/>
  <c r="AO47" i="12"/>
  <c r="AO67" i="12" s="1"/>
  <c r="AO37" i="12"/>
  <c r="AP37" i="7"/>
  <c r="AN45" i="12"/>
  <c r="AN65" i="12" s="1"/>
  <c r="AO45" i="7"/>
  <c r="AN65" i="7"/>
  <c r="AO60" i="7"/>
  <c r="AO66" i="7"/>
  <c r="AO29" i="12"/>
  <c r="AO58" i="12" s="1"/>
  <c r="AP29" i="7"/>
  <c r="AP31" i="7"/>
  <c r="AO31" i="12"/>
  <c r="AM49" i="7"/>
  <c r="AN12" i="15" s="1"/>
  <c r="AO26" i="12"/>
  <c r="AO73" i="12" s="1"/>
  <c r="AP26" i="7"/>
  <c r="AP15" i="14"/>
  <c r="AO61" i="14"/>
  <c r="AP35" i="7"/>
  <c r="AO35" i="12"/>
  <c r="AP30" i="14"/>
  <c r="AO53" i="14"/>
  <c r="AP17" i="15" s="1"/>
  <c r="AP40" i="14"/>
  <c r="AO55" i="14"/>
  <c r="AO13" i="12"/>
  <c r="AO60" i="12" s="1"/>
  <c r="AP13" i="7"/>
  <c r="AN53" i="12"/>
  <c r="AO24" i="12"/>
  <c r="AO71" i="12" s="1"/>
  <c r="AP24" i="7"/>
  <c r="AN41" i="12"/>
  <c r="AN55" i="12" s="1"/>
  <c r="AO41" i="7"/>
  <c r="AO55" i="7" s="1"/>
  <c r="AO65" i="7"/>
  <c r="AO69" i="7"/>
  <c r="AO12" i="12"/>
  <c r="AO59" i="12" s="1"/>
  <c r="AP12" i="7"/>
  <c r="AP18" i="14"/>
  <c r="AO64" i="14"/>
  <c r="AP48" i="14"/>
  <c r="AO68" i="14"/>
  <c r="AP47" i="14"/>
  <c r="AO67" i="14"/>
  <c r="AP24" i="14"/>
  <c r="AO71" i="14"/>
  <c r="AP25" i="14"/>
  <c r="AO72" i="14"/>
  <c r="AP43" i="14"/>
  <c r="AO65" i="14"/>
  <c r="AO48" i="12"/>
  <c r="AO68" i="12" s="1"/>
  <c r="AP48" i="7"/>
  <c r="AP40" i="7"/>
  <c r="AO40" i="12"/>
  <c r="AO39" i="12"/>
  <c r="AO57" i="12" s="1"/>
  <c r="AP39" i="7"/>
  <c r="AN42" i="14"/>
  <c r="AM56" i="14"/>
  <c r="AM49" i="14"/>
  <c r="AN13" i="15" s="1"/>
  <c r="AP29" i="14"/>
  <c r="AO58" i="14"/>
  <c r="AP28" i="14"/>
  <c r="AO75" i="14"/>
  <c r="AO15" i="12"/>
  <c r="AO61" i="12" s="1"/>
  <c r="AP15" i="7"/>
  <c r="AO20" i="12"/>
  <c r="AP20" i="7"/>
  <c r="AP46" i="14"/>
  <c r="AO66" i="14"/>
  <c r="AN60" i="12"/>
  <c r="AO30" i="12"/>
  <c r="AP30" i="7"/>
  <c r="AP17" i="7"/>
  <c r="AP63" i="7" s="1"/>
  <c r="AO17" i="12"/>
  <c r="AO63" i="12" s="1"/>
  <c r="AV11" i="7"/>
  <c r="AU11" i="12"/>
  <c r="A45" i="4"/>
  <c r="D45" i="4" s="1"/>
  <c r="C46" i="4"/>
  <c r="AO73" i="7"/>
  <c r="AO61" i="7"/>
  <c r="AO70" i="7"/>
  <c r="AP66" i="7"/>
  <c r="AP43" i="8"/>
  <c r="AO65" i="8"/>
  <c r="AM56" i="8"/>
  <c r="AN42" i="8"/>
  <c r="AP57" i="7"/>
  <c r="AO54" i="7"/>
  <c r="AO71" i="7"/>
  <c r="AO64" i="7"/>
  <c r="AP60" i="7"/>
  <c r="AO75" i="7"/>
  <c r="AP74" i="7"/>
  <c r="AP67" i="7"/>
  <c r="AO72" i="7"/>
  <c r="AP40" i="8"/>
  <c r="AO55" i="8"/>
  <c r="AM56" i="7"/>
  <c r="AO58" i="7"/>
  <c r="AO68" i="7"/>
  <c r="AO59" i="7"/>
  <c r="AQ57" i="8"/>
  <c r="AR39" i="8"/>
  <c r="AQ66" i="8"/>
  <c r="AR46" i="8"/>
  <c r="AQ62" i="8"/>
  <c r="AR16" i="8"/>
  <c r="AP73" i="8"/>
  <c r="AQ26" i="8"/>
  <c r="AQ67" i="8"/>
  <c r="AR47" i="8"/>
  <c r="AQ59" i="8"/>
  <c r="AR11" i="8"/>
  <c r="AP53" i="8"/>
  <c r="AQ30" i="8"/>
  <c r="AQ70" i="8"/>
  <c r="AR21" i="8"/>
  <c r="AQ72" i="8"/>
  <c r="AR25" i="8"/>
  <c r="AQ74" i="8"/>
  <c r="AR27" i="8"/>
  <c r="AP71" i="8"/>
  <c r="AQ24" i="8"/>
  <c r="AQ60" i="8"/>
  <c r="AR13" i="8"/>
  <c r="AQ64" i="8"/>
  <c r="AR18" i="8"/>
  <c r="AP68" i="8"/>
  <c r="AQ48" i="8"/>
  <c r="AQ58" i="8"/>
  <c r="AR29" i="8"/>
  <c r="AQ69" i="8"/>
  <c r="AR19" i="8"/>
  <c r="AP54" i="8"/>
  <c r="AQ38" i="8"/>
  <c r="AQ61" i="8"/>
  <c r="AR15" i="8"/>
  <c r="C73" i="4"/>
  <c r="A73" i="4" s="1"/>
  <c r="D73" i="4" s="1"/>
  <c r="AP53" i="7" l="1"/>
  <c r="AQ16" i="15" s="1"/>
  <c r="AP15" i="12"/>
  <c r="AP61" i="12" s="1"/>
  <c r="AQ15" i="7"/>
  <c r="AQ40" i="7"/>
  <c r="AP40" i="12"/>
  <c r="AQ24" i="14"/>
  <c r="AP71" i="14"/>
  <c r="AQ24" i="7"/>
  <c r="AP24" i="12"/>
  <c r="AP71" i="12" s="1"/>
  <c r="AO45" i="12"/>
  <c r="AP45" i="7"/>
  <c r="AQ39" i="14"/>
  <c r="AP57" i="14"/>
  <c r="AQ38" i="7"/>
  <c r="AP38" i="12"/>
  <c r="AP54" i="12" s="1"/>
  <c r="AP19" i="12"/>
  <c r="AQ19" i="7"/>
  <c r="AQ30" i="7"/>
  <c r="AP30" i="12"/>
  <c r="AQ46" i="14"/>
  <c r="AP66" i="14"/>
  <c r="AQ29" i="14"/>
  <c r="AP58" i="14"/>
  <c r="AQ39" i="7"/>
  <c r="AP39" i="12"/>
  <c r="AP57" i="12" s="1"/>
  <c r="AQ48" i="7"/>
  <c r="AP48" i="12"/>
  <c r="AP68" i="12" s="1"/>
  <c r="AP41" i="7"/>
  <c r="AP55" i="7" s="1"/>
  <c r="AO41" i="12"/>
  <c r="AO55" i="12" s="1"/>
  <c r="AP47" i="12"/>
  <c r="AP67" i="12" s="1"/>
  <c r="AQ47" i="7"/>
  <c r="AQ22" i="7"/>
  <c r="AP22" i="12"/>
  <c r="AQ46" i="7"/>
  <c r="AP46" i="12"/>
  <c r="AP66" i="12" s="1"/>
  <c r="AQ27" i="7"/>
  <c r="AQ74" i="7" s="1"/>
  <c r="AP27" i="12"/>
  <c r="AP74" i="12" s="1"/>
  <c r="AP34" i="12"/>
  <c r="AQ34" i="7"/>
  <c r="AQ23" i="7"/>
  <c r="AP23" i="12"/>
  <c r="AP63" i="8"/>
  <c r="AQ17" i="8"/>
  <c r="AQ27" i="14"/>
  <c r="AP74" i="14"/>
  <c r="AO69" i="12"/>
  <c r="AQ43" i="14"/>
  <c r="AP65" i="14"/>
  <c r="AP12" i="12"/>
  <c r="AP59" i="12" s="1"/>
  <c r="AQ12" i="7"/>
  <c r="AQ30" i="14"/>
  <c r="AP53" i="14"/>
  <c r="AQ17" i="15" s="1"/>
  <c r="AQ12" i="14"/>
  <c r="AP59" i="14"/>
  <c r="AP28" i="12"/>
  <c r="AP75" i="12" s="1"/>
  <c r="AQ28" i="7"/>
  <c r="AQ38" i="14"/>
  <c r="AP54" i="14"/>
  <c r="AP44" i="12"/>
  <c r="AQ44" i="7"/>
  <c r="AP69" i="7"/>
  <c r="AO53" i="12"/>
  <c r="AQ20" i="7"/>
  <c r="AP20" i="12"/>
  <c r="AQ25" i="14"/>
  <c r="AP72" i="14"/>
  <c r="AQ47" i="14"/>
  <c r="AP67" i="14"/>
  <c r="AQ18" i="14"/>
  <c r="AP64" i="14"/>
  <c r="AQ40" i="14"/>
  <c r="AP55" i="14"/>
  <c r="AQ35" i="7"/>
  <c r="AP35" i="12"/>
  <c r="AP26" i="12"/>
  <c r="AP73" i="12" s="1"/>
  <c r="AQ26" i="7"/>
  <c r="AP31" i="12"/>
  <c r="AQ31" i="7"/>
  <c r="AP37" i="12"/>
  <c r="AQ37" i="7"/>
  <c r="AQ19" i="14"/>
  <c r="AP69" i="14"/>
  <c r="AP75" i="8"/>
  <c r="AQ28" i="8"/>
  <c r="AQ13" i="14"/>
  <c r="AP60" i="14"/>
  <c r="AQ21" i="14"/>
  <c r="AP70" i="14"/>
  <c r="AP36" i="12"/>
  <c r="AQ36" i="7"/>
  <c r="AQ26" i="14"/>
  <c r="AP73" i="14"/>
  <c r="AQ43" i="7"/>
  <c r="AP43" i="12"/>
  <c r="AP17" i="12"/>
  <c r="AP63" i="12" s="1"/>
  <c r="AQ17" i="7"/>
  <c r="AQ63" i="7" s="1"/>
  <c r="AO42" i="14"/>
  <c r="AN56" i="14"/>
  <c r="AN49" i="14"/>
  <c r="AO13" i="15" s="1"/>
  <c r="AQ48" i="14"/>
  <c r="AP68" i="14"/>
  <c r="AQ15" i="14"/>
  <c r="AP61" i="14"/>
  <c r="AQ17" i="14"/>
  <c r="AP63" i="14"/>
  <c r="AP32" i="12"/>
  <c r="AQ32" i="7"/>
  <c r="AQ28" i="14"/>
  <c r="AP75" i="14"/>
  <c r="AP13" i="12"/>
  <c r="AQ13" i="7"/>
  <c r="AQ29" i="7"/>
  <c r="AP29" i="12"/>
  <c r="AP58" i="12" s="1"/>
  <c r="AQ21" i="7"/>
  <c r="AP21" i="12"/>
  <c r="AP18" i="12"/>
  <c r="AP64" i="12" s="1"/>
  <c r="AQ18" i="7"/>
  <c r="AQ16" i="7"/>
  <c r="AP16" i="12"/>
  <c r="AP62" i="12" s="1"/>
  <c r="AP33" i="12"/>
  <c r="AQ33" i="7"/>
  <c r="AQ25" i="7"/>
  <c r="AP25" i="12"/>
  <c r="AP72" i="12" s="1"/>
  <c r="AO42" i="7"/>
  <c r="AN42" i="12"/>
  <c r="AN56" i="12" s="1"/>
  <c r="AQ16" i="14"/>
  <c r="AP62" i="14"/>
  <c r="AQ14" i="7"/>
  <c r="AQ60" i="7" s="1"/>
  <c r="AP14" i="12"/>
  <c r="AO65" i="12"/>
  <c r="AW11" i="7"/>
  <c r="AV11" i="12"/>
  <c r="A46" i="4"/>
  <c r="D46" i="4" s="1"/>
  <c r="C47" i="4"/>
  <c r="AN56" i="8"/>
  <c r="AO42" i="8"/>
  <c r="AP68" i="7"/>
  <c r="AN56" i="7"/>
  <c r="AP72" i="7"/>
  <c r="AP64" i="7"/>
  <c r="AP54" i="7"/>
  <c r="AQ66" i="7"/>
  <c r="AP70" i="7"/>
  <c r="AP61" i="7"/>
  <c r="AP59" i="7"/>
  <c r="AP58" i="7"/>
  <c r="AP55" i="8"/>
  <c r="AQ40" i="8"/>
  <c r="AQ67" i="7"/>
  <c r="AP75" i="7"/>
  <c r="AQ62" i="7"/>
  <c r="AP71" i="7"/>
  <c r="AQ57" i="7"/>
  <c r="AP65" i="8"/>
  <c r="AQ43" i="8"/>
  <c r="AQ69" i="7"/>
  <c r="AP73" i="7"/>
  <c r="AR57" i="8"/>
  <c r="AS39" i="8"/>
  <c r="AR69" i="8"/>
  <c r="AS19" i="8"/>
  <c r="AQ71" i="8"/>
  <c r="AR24" i="8"/>
  <c r="AR59" i="8"/>
  <c r="AS11" i="8"/>
  <c r="AQ54" i="8"/>
  <c r="AR38" i="8"/>
  <c r="AR58" i="8"/>
  <c r="AS29" i="8"/>
  <c r="AR60" i="8"/>
  <c r="AS13" i="8"/>
  <c r="AR74" i="8"/>
  <c r="AS27" i="8"/>
  <c r="AQ53" i="8"/>
  <c r="AR30" i="8"/>
  <c r="AR62" i="8"/>
  <c r="AS16" i="8"/>
  <c r="AR61" i="8"/>
  <c r="AS15" i="8"/>
  <c r="AR70" i="8"/>
  <c r="AS21" i="8"/>
  <c r="AQ68" i="8"/>
  <c r="AR48" i="8"/>
  <c r="AR72" i="8"/>
  <c r="AS25" i="8"/>
  <c r="AR67" i="8"/>
  <c r="AS47" i="8"/>
  <c r="AQ73" i="8"/>
  <c r="AR26" i="8"/>
  <c r="AR66" i="8"/>
  <c r="AS46" i="8"/>
  <c r="AR64" i="8"/>
  <c r="AS18" i="8"/>
  <c r="C74" i="4"/>
  <c r="A74" i="4" s="1"/>
  <c r="D74" i="4" s="1"/>
  <c r="AR15" i="14" l="1"/>
  <c r="AQ61" i="14"/>
  <c r="AR31" i="7"/>
  <c r="AQ31" i="12"/>
  <c r="AP70" i="12"/>
  <c r="AQ13" i="12"/>
  <c r="AR13" i="7"/>
  <c r="AR60" i="7" s="1"/>
  <c r="AR28" i="14"/>
  <c r="AQ75" i="14"/>
  <c r="AP42" i="14"/>
  <c r="AO56" i="14"/>
  <c r="AO49" i="14"/>
  <c r="AP13" i="15" s="1"/>
  <c r="AR43" i="7"/>
  <c r="AQ43" i="12"/>
  <c r="AR13" i="14"/>
  <c r="AQ60" i="14"/>
  <c r="AR19" i="14"/>
  <c r="AQ69" i="14"/>
  <c r="AR35" i="7"/>
  <c r="AQ35" i="12"/>
  <c r="AR18" i="14"/>
  <c r="AQ64" i="14"/>
  <c r="AR25" i="14"/>
  <c r="AQ72" i="14"/>
  <c r="AR30" i="14"/>
  <c r="AQ53" i="14"/>
  <c r="AR17" i="15" s="1"/>
  <c r="AR27" i="14"/>
  <c r="AQ74" i="14"/>
  <c r="AR23" i="7"/>
  <c r="AQ23" i="12"/>
  <c r="AQ27" i="12"/>
  <c r="AQ74" i="12" s="1"/>
  <c r="AR27" i="7"/>
  <c r="AR74" i="7" s="1"/>
  <c r="AR22" i="7"/>
  <c r="AQ22" i="12"/>
  <c r="AQ41" i="7"/>
  <c r="AP41" i="12"/>
  <c r="AP55" i="12" s="1"/>
  <c r="AR39" i="7"/>
  <c r="AQ39" i="12"/>
  <c r="AQ57" i="12" s="1"/>
  <c r="AR46" i="14"/>
  <c r="AQ66" i="14"/>
  <c r="AP69" i="12"/>
  <c r="AR39" i="14"/>
  <c r="AQ57" i="14"/>
  <c r="AQ24" i="12"/>
  <c r="AQ71" i="12" s="1"/>
  <c r="AR24" i="7"/>
  <c r="AR40" i="7"/>
  <c r="AQ40" i="12"/>
  <c r="AO42" i="12"/>
  <c r="AO56" i="12" s="1"/>
  <c r="AP42" i="7"/>
  <c r="AO49" i="7"/>
  <c r="AP12" i="15" s="1"/>
  <c r="AR36" i="7"/>
  <c r="AQ36" i="12"/>
  <c r="AQ53" i="7"/>
  <c r="AR16" i="15" s="1"/>
  <c r="AR16" i="14"/>
  <c r="AQ62" i="14"/>
  <c r="AR25" i="7"/>
  <c r="AQ25" i="12"/>
  <c r="AQ72" i="12" s="1"/>
  <c r="AQ16" i="12"/>
  <c r="AQ62" i="12" s="1"/>
  <c r="AR16" i="7"/>
  <c r="AR62" i="7" s="1"/>
  <c r="AQ21" i="12"/>
  <c r="AQ70" i="12" s="1"/>
  <c r="AR21" i="7"/>
  <c r="AP60" i="12"/>
  <c r="AR17" i="14"/>
  <c r="AQ63" i="14"/>
  <c r="AR48" i="14"/>
  <c r="AQ68" i="14"/>
  <c r="AR17" i="7"/>
  <c r="AR63" i="7" s="1"/>
  <c r="AQ17" i="12"/>
  <c r="AQ63" i="12" s="1"/>
  <c r="AQ75" i="8"/>
  <c r="AR28" i="8"/>
  <c r="AQ37" i="12"/>
  <c r="AR37" i="7"/>
  <c r="AR26" i="7"/>
  <c r="AQ26" i="12"/>
  <c r="AQ73" i="12" s="1"/>
  <c r="AR38" i="14"/>
  <c r="AQ54" i="14"/>
  <c r="AR43" i="14"/>
  <c r="AQ65" i="14"/>
  <c r="AQ63" i="8"/>
  <c r="AR17" i="8"/>
  <c r="AR34" i="7"/>
  <c r="AQ34" i="12"/>
  <c r="AR47" i="7"/>
  <c r="AR67" i="7" s="1"/>
  <c r="AQ47" i="12"/>
  <c r="AQ67" i="12" s="1"/>
  <c r="AP53" i="12"/>
  <c r="AQ45" i="7"/>
  <c r="AP45" i="12"/>
  <c r="AP65" i="7"/>
  <c r="AQ15" i="12"/>
  <c r="AQ61" i="12" s="1"/>
  <c r="AR15" i="7"/>
  <c r="AR14" i="7"/>
  <c r="AQ14" i="12"/>
  <c r="AR29" i="7"/>
  <c r="AQ29" i="12"/>
  <c r="AQ58" i="12" s="1"/>
  <c r="AP65" i="12"/>
  <c r="AQ19" i="12"/>
  <c r="AR19" i="7"/>
  <c r="AQ33" i="12"/>
  <c r="AR33" i="7"/>
  <c r="AQ18" i="12"/>
  <c r="AQ64" i="12" s="1"/>
  <c r="AR18" i="7"/>
  <c r="AR32" i="7"/>
  <c r="AQ32" i="12"/>
  <c r="AR26" i="14"/>
  <c r="AQ73" i="14"/>
  <c r="AR21" i="14"/>
  <c r="AQ70" i="14"/>
  <c r="AR40" i="14"/>
  <c r="AQ55" i="14"/>
  <c r="AR47" i="14"/>
  <c r="AQ67" i="14"/>
  <c r="AR20" i="7"/>
  <c r="AQ20" i="12"/>
  <c r="AR44" i="7"/>
  <c r="AQ44" i="12"/>
  <c r="AQ28" i="12"/>
  <c r="AQ75" i="12" s="1"/>
  <c r="AR28" i="7"/>
  <c r="AR12" i="14"/>
  <c r="AQ59" i="14"/>
  <c r="AR12" i="7"/>
  <c r="AQ12" i="12"/>
  <c r="AQ59" i="12" s="1"/>
  <c r="AR46" i="7"/>
  <c r="AQ46" i="12"/>
  <c r="AQ66" i="12" s="1"/>
  <c r="AQ48" i="12"/>
  <c r="AQ68" i="12" s="1"/>
  <c r="AR48" i="7"/>
  <c r="AR29" i="14"/>
  <c r="AQ58" i="14"/>
  <c r="AR30" i="7"/>
  <c r="AQ30" i="12"/>
  <c r="AQ38" i="12"/>
  <c r="AQ54" i="12" s="1"/>
  <c r="AR38" i="7"/>
  <c r="AR24" i="14"/>
  <c r="AQ71" i="14"/>
  <c r="AX11" i="7"/>
  <c r="AW11" i="12"/>
  <c r="A47" i="4"/>
  <c r="D47" i="4" s="1"/>
  <c r="C48" i="4"/>
  <c r="AR43" i="8"/>
  <c r="AQ65" i="8"/>
  <c r="AQ71" i="7"/>
  <c r="AQ59" i="7"/>
  <c r="AQ70" i="7"/>
  <c r="AQ64" i="7"/>
  <c r="AO56" i="7"/>
  <c r="AQ68" i="7"/>
  <c r="AR40" i="8"/>
  <c r="AQ55" i="8"/>
  <c r="AO56" i="8"/>
  <c r="AP42" i="8"/>
  <c r="AQ54" i="7"/>
  <c r="AQ73" i="7"/>
  <c r="AR69" i="7"/>
  <c r="AR57" i="7"/>
  <c r="AQ75" i="7"/>
  <c r="AQ58" i="7"/>
  <c r="AQ61" i="7"/>
  <c r="AR66" i="7"/>
  <c r="AQ72" i="7"/>
  <c r="AQ55" i="7"/>
  <c r="AS57" i="8"/>
  <c r="AT39" i="8"/>
  <c r="AR73" i="8"/>
  <c r="AS26" i="8"/>
  <c r="AS61" i="8"/>
  <c r="AT15" i="8"/>
  <c r="AS74" i="8"/>
  <c r="AT27" i="8"/>
  <c r="AS67" i="8"/>
  <c r="AT47" i="8"/>
  <c r="AR68" i="8"/>
  <c r="AS48" i="8"/>
  <c r="AS62" i="8"/>
  <c r="AT16" i="8"/>
  <c r="AS60" i="8"/>
  <c r="AT13" i="8"/>
  <c r="AR54" i="8"/>
  <c r="AS38" i="8"/>
  <c r="AR71" i="8"/>
  <c r="AS24" i="8"/>
  <c r="AS64" i="8"/>
  <c r="AT18" i="8"/>
  <c r="AS70" i="8"/>
  <c r="AT21" i="8"/>
  <c r="AR53" i="8"/>
  <c r="AS30" i="8"/>
  <c r="AS66" i="8"/>
  <c r="AT46" i="8"/>
  <c r="AS72" i="8"/>
  <c r="AT25" i="8"/>
  <c r="AS58" i="8"/>
  <c r="AT29" i="8"/>
  <c r="AS59" i="8"/>
  <c r="AT11" i="8"/>
  <c r="AS69" i="8"/>
  <c r="AT19" i="8"/>
  <c r="C75" i="4"/>
  <c r="A75" i="4" s="1"/>
  <c r="D75" i="4" s="1"/>
  <c r="AR53" i="7" l="1"/>
  <c r="AS16" i="15" s="1"/>
  <c r="AS28" i="7"/>
  <c r="AR28" i="12"/>
  <c r="AR75" i="12" s="1"/>
  <c r="AS36" i="7"/>
  <c r="AR36" i="12"/>
  <c r="AS25" i="14"/>
  <c r="AR72" i="14"/>
  <c r="AS29" i="14"/>
  <c r="AR58" i="14"/>
  <c r="AS46" i="7"/>
  <c r="AR46" i="12"/>
  <c r="AR66" i="12" s="1"/>
  <c r="AS20" i="7"/>
  <c r="AR20" i="12"/>
  <c r="AS40" i="14"/>
  <c r="AR55" i="14"/>
  <c r="AS26" i="14"/>
  <c r="AR73" i="14"/>
  <c r="AS19" i="7"/>
  <c r="AR19" i="12"/>
  <c r="AR69" i="12" s="1"/>
  <c r="AR29" i="12"/>
  <c r="AR58" i="12" s="1"/>
  <c r="AS29" i="7"/>
  <c r="AR34" i="12"/>
  <c r="AS34" i="7"/>
  <c r="AS43" i="14"/>
  <c r="AR65" i="14"/>
  <c r="AR26" i="12"/>
  <c r="AR73" i="12" s="1"/>
  <c r="AS26" i="7"/>
  <c r="AS48" i="14"/>
  <c r="AR68" i="14"/>
  <c r="AR21" i="12"/>
  <c r="AS21" i="7"/>
  <c r="AR40" i="12"/>
  <c r="AS40" i="7"/>
  <c r="AS39" i="14"/>
  <c r="AR57" i="14"/>
  <c r="AQ42" i="14"/>
  <c r="AP56" i="14"/>
  <c r="AP49" i="14"/>
  <c r="AQ13" i="15" s="1"/>
  <c r="AQ60" i="12"/>
  <c r="AS31" i="7"/>
  <c r="AR31" i="12"/>
  <c r="AS12" i="7"/>
  <c r="AR12" i="12"/>
  <c r="AR59" i="12" s="1"/>
  <c r="AR18" i="12"/>
  <c r="AR64" i="12" s="1"/>
  <c r="AS18" i="7"/>
  <c r="AR45" i="7"/>
  <c r="AQ45" i="12"/>
  <c r="AQ65" i="12" s="1"/>
  <c r="AQ65" i="7"/>
  <c r="AR75" i="8"/>
  <c r="AS28" i="8"/>
  <c r="AS16" i="14"/>
  <c r="AR62" i="14"/>
  <c r="AS46" i="14"/>
  <c r="AR66" i="14"/>
  <c r="AS27" i="14"/>
  <c r="AR74" i="14"/>
  <c r="AS13" i="14"/>
  <c r="AR60" i="14"/>
  <c r="AQ53" i="12"/>
  <c r="AR48" i="12"/>
  <c r="AR68" i="12" s="1"/>
  <c r="AS48" i="7"/>
  <c r="AS33" i="7"/>
  <c r="AR33" i="12"/>
  <c r="AQ69" i="12"/>
  <c r="AR63" i="8"/>
  <c r="AS17" i="8"/>
  <c r="AS37" i="7"/>
  <c r="AR37" i="12"/>
  <c r="AR25" i="12"/>
  <c r="AR72" i="12" s="1"/>
  <c r="AS25" i="7"/>
  <c r="AQ42" i="7"/>
  <c r="AP42" i="12"/>
  <c r="AP56" i="12" s="1"/>
  <c r="AP49" i="7"/>
  <c r="AQ12" i="15" s="1"/>
  <c r="AS24" i="7"/>
  <c r="AR24" i="12"/>
  <c r="AR71" i="12" s="1"/>
  <c r="AS39" i="7"/>
  <c r="AR39" i="12"/>
  <c r="AR57" i="12" s="1"/>
  <c r="AR22" i="12"/>
  <c r="AS22" i="7"/>
  <c r="AS23" i="7"/>
  <c r="AR23" i="12"/>
  <c r="AS30" i="14"/>
  <c r="AR53" i="14"/>
  <c r="AS17" i="15" s="1"/>
  <c r="AS18" i="14"/>
  <c r="AR64" i="14"/>
  <c r="AS19" i="14"/>
  <c r="AR69" i="14"/>
  <c r="AS43" i="7"/>
  <c r="AR43" i="12"/>
  <c r="AS38" i="7"/>
  <c r="AR38" i="12"/>
  <c r="AR54" i="12" s="1"/>
  <c r="AR15" i="12"/>
  <c r="AR61" i="12" s="1"/>
  <c r="AS15" i="7"/>
  <c r="AR41" i="7"/>
  <c r="AQ41" i="12"/>
  <c r="AQ55" i="12" s="1"/>
  <c r="AR35" i="12"/>
  <c r="AS35" i="7"/>
  <c r="AS13" i="7"/>
  <c r="AR13" i="12"/>
  <c r="AS24" i="14"/>
  <c r="AR71" i="14"/>
  <c r="AR30" i="12"/>
  <c r="AS30" i="7"/>
  <c r="AS12" i="14"/>
  <c r="AR59" i="14"/>
  <c r="AS44" i="7"/>
  <c r="AR44" i="12"/>
  <c r="AS47" i="14"/>
  <c r="AR67" i="14"/>
  <c r="AS21" i="14"/>
  <c r="AR70" i="14"/>
  <c r="AR32" i="12"/>
  <c r="AS32" i="7"/>
  <c r="AR14" i="12"/>
  <c r="AS14" i="7"/>
  <c r="AS47" i="7"/>
  <c r="AR47" i="12"/>
  <c r="AR67" i="12" s="1"/>
  <c r="AS38" i="14"/>
  <c r="AR54" i="14"/>
  <c r="AR17" i="12"/>
  <c r="AR63" i="12" s="1"/>
  <c r="AS17" i="7"/>
  <c r="AS17" i="14"/>
  <c r="AR63" i="14"/>
  <c r="AS16" i="7"/>
  <c r="AS62" i="7" s="1"/>
  <c r="AR16" i="12"/>
  <c r="AR62" i="12" s="1"/>
  <c r="AR27" i="12"/>
  <c r="AR74" i="12" s="1"/>
  <c r="AS27" i="7"/>
  <c r="AS28" i="14"/>
  <c r="AR75" i="14"/>
  <c r="AS15" i="14"/>
  <c r="AR61" i="14"/>
  <c r="AY11" i="7"/>
  <c r="AX11" i="12"/>
  <c r="A48" i="4"/>
  <c r="D48" i="4" s="1"/>
  <c r="C49" i="4"/>
  <c r="AR75" i="7"/>
  <c r="AR73" i="7"/>
  <c r="AR55" i="8"/>
  <c r="AS40" i="8"/>
  <c r="AR64" i="7"/>
  <c r="AR59" i="7"/>
  <c r="AP56" i="8"/>
  <c r="AQ42" i="8"/>
  <c r="AR72" i="7"/>
  <c r="AR61" i="7"/>
  <c r="AS60" i="7"/>
  <c r="AP56" i="7"/>
  <c r="AS67" i="7"/>
  <c r="AR55" i="7"/>
  <c r="AR58" i="7"/>
  <c r="AR54" i="7"/>
  <c r="AR68" i="7"/>
  <c r="AS74" i="7"/>
  <c r="AR70" i="7"/>
  <c r="AS63" i="7"/>
  <c r="AR71" i="7"/>
  <c r="AR65" i="8"/>
  <c r="AS43" i="8"/>
  <c r="AT57" i="8"/>
  <c r="AU39" i="8"/>
  <c r="AT70" i="8"/>
  <c r="AU21" i="8"/>
  <c r="AT58" i="8"/>
  <c r="AU29" i="8"/>
  <c r="AT64" i="8"/>
  <c r="AU18" i="8"/>
  <c r="AS54" i="8"/>
  <c r="AT38" i="8"/>
  <c r="AT62" i="8"/>
  <c r="AU16" i="8"/>
  <c r="AT67" i="8"/>
  <c r="AU47" i="8"/>
  <c r="AT61" i="8"/>
  <c r="AU15" i="8"/>
  <c r="AT66" i="8"/>
  <c r="AU46" i="8"/>
  <c r="AT60" i="8"/>
  <c r="AU13" i="8"/>
  <c r="AT69" i="8"/>
  <c r="AU19" i="8"/>
  <c r="AT72" i="8"/>
  <c r="AU25" i="8"/>
  <c r="AS53" i="8"/>
  <c r="AT30" i="8"/>
  <c r="AT59" i="8"/>
  <c r="AU11" i="8"/>
  <c r="AS71" i="8"/>
  <c r="AT24" i="8"/>
  <c r="AS68" i="8"/>
  <c r="AT48" i="8"/>
  <c r="AT74" i="8"/>
  <c r="AU27" i="8"/>
  <c r="AS73" i="8"/>
  <c r="AT26" i="8"/>
  <c r="C76" i="4"/>
  <c r="A76" i="4" s="1"/>
  <c r="D76" i="4" s="1"/>
  <c r="AR70" i="12" l="1"/>
  <c r="AT38" i="14"/>
  <c r="AS54" i="14"/>
  <c r="AT44" i="7"/>
  <c r="AS44" i="12"/>
  <c r="AT18" i="14"/>
  <c r="AS64" i="14"/>
  <c r="AS46" i="12"/>
  <c r="AS66" i="12" s="1"/>
  <c r="AT46" i="7"/>
  <c r="AT17" i="7"/>
  <c r="AS17" i="12"/>
  <c r="AS63" i="12" s="1"/>
  <c r="AT32" i="7"/>
  <c r="AS32" i="12"/>
  <c r="AR53" i="12"/>
  <c r="AS13" i="12"/>
  <c r="AT13" i="7"/>
  <c r="AT60" i="7" s="1"/>
  <c r="AS41" i="7"/>
  <c r="AR41" i="12"/>
  <c r="AT22" i="7"/>
  <c r="AS22" i="12"/>
  <c r="AQ42" i="12"/>
  <c r="AQ56" i="12" s="1"/>
  <c r="AR42" i="7"/>
  <c r="AS37" i="12"/>
  <c r="AT37" i="7"/>
  <c r="AT27" i="14"/>
  <c r="AS74" i="14"/>
  <c r="AT16" i="14"/>
  <c r="AS62" i="14"/>
  <c r="AR49" i="7"/>
  <c r="AS12" i="15" s="1"/>
  <c r="AS31" i="12"/>
  <c r="AT31" i="7"/>
  <c r="AR42" i="14"/>
  <c r="AQ56" i="14"/>
  <c r="AQ49" i="14"/>
  <c r="AR13" i="15" s="1"/>
  <c r="AT40" i="7"/>
  <c r="AS40" i="12"/>
  <c r="AS29" i="12"/>
  <c r="AS58" i="12" s="1"/>
  <c r="AT29" i="7"/>
  <c r="AT25" i="14"/>
  <c r="AS72" i="14"/>
  <c r="AT28" i="7"/>
  <c r="AS28" i="12"/>
  <c r="AS75" i="12" s="1"/>
  <c r="AT15" i="14"/>
  <c r="AS61" i="14"/>
  <c r="AT17" i="14"/>
  <c r="AS63" i="14"/>
  <c r="AT21" i="14"/>
  <c r="AS70" i="14"/>
  <c r="AR60" i="12"/>
  <c r="AS43" i="12"/>
  <c r="AT43" i="7"/>
  <c r="AS39" i="12"/>
  <c r="AS57" i="12" s="1"/>
  <c r="AT39" i="7"/>
  <c r="AT39" i="14"/>
  <c r="AS57" i="14"/>
  <c r="AT40" i="14"/>
  <c r="AS55" i="14"/>
  <c r="AS66" i="7"/>
  <c r="AT28" i="14"/>
  <c r="AS75" i="14"/>
  <c r="AT16" i="7"/>
  <c r="AT62" i="7" s="1"/>
  <c r="AS16" i="12"/>
  <c r="AS62" i="12" s="1"/>
  <c r="AT47" i="7"/>
  <c r="AT67" i="7" s="1"/>
  <c r="AS47" i="12"/>
  <c r="AS67" i="12" s="1"/>
  <c r="AT47" i="14"/>
  <c r="AS67" i="14"/>
  <c r="AT35" i="7"/>
  <c r="AS35" i="12"/>
  <c r="AT38" i="7"/>
  <c r="AS38" i="12"/>
  <c r="AS54" i="12" s="1"/>
  <c r="AT19" i="14"/>
  <c r="AS69" i="14"/>
  <c r="AT30" i="14"/>
  <c r="AS53" i="14"/>
  <c r="AT17" i="15" s="1"/>
  <c r="AS24" i="12"/>
  <c r="AS71" i="12" s="1"/>
  <c r="AT24" i="7"/>
  <c r="AT25" i="7"/>
  <c r="AS25" i="12"/>
  <c r="AS72" i="12" s="1"/>
  <c r="AS63" i="8"/>
  <c r="AT17" i="8"/>
  <c r="AT33" i="7"/>
  <c r="AS33" i="12"/>
  <c r="AT28" i="8"/>
  <c r="AS75" i="8"/>
  <c r="AS45" i="7"/>
  <c r="AR45" i="12"/>
  <c r="AR65" i="7"/>
  <c r="AR55" i="12"/>
  <c r="AT48" i="14"/>
  <c r="AS68" i="14"/>
  <c r="AT43" i="14"/>
  <c r="AS65" i="14"/>
  <c r="AT26" i="14"/>
  <c r="AS73" i="14"/>
  <c r="AT20" i="7"/>
  <c r="AS20" i="12"/>
  <c r="AT29" i="14"/>
  <c r="AS58" i="14"/>
  <c r="AT30" i="7"/>
  <c r="AS30" i="12"/>
  <c r="AT23" i="7"/>
  <c r="AS23" i="12"/>
  <c r="AT19" i="7"/>
  <c r="AS19" i="12"/>
  <c r="AS69" i="12" s="1"/>
  <c r="AS69" i="7"/>
  <c r="AS57" i="7"/>
  <c r="AS53" i="7"/>
  <c r="AT16" i="15" s="1"/>
  <c r="AT27" i="7"/>
  <c r="AS27" i="12"/>
  <c r="AS74" i="12" s="1"/>
  <c r="AT14" i="7"/>
  <c r="AS14" i="12"/>
  <c r="AT12" i="14"/>
  <c r="AS59" i="14"/>
  <c r="AT24" i="14"/>
  <c r="AS71" i="14"/>
  <c r="AS15" i="12"/>
  <c r="AS61" i="12" s="1"/>
  <c r="AT15" i="7"/>
  <c r="AR65" i="12"/>
  <c r="AT48" i="7"/>
  <c r="AS48" i="12"/>
  <c r="AS68" i="12" s="1"/>
  <c r="AT13" i="14"/>
  <c r="AS60" i="14"/>
  <c r="AT46" i="14"/>
  <c r="AS66" i="14"/>
  <c r="AT18" i="7"/>
  <c r="AS18" i="12"/>
  <c r="AS64" i="12" s="1"/>
  <c r="AS12" i="12"/>
  <c r="AS59" i="12" s="1"/>
  <c r="AT12" i="7"/>
  <c r="AS21" i="12"/>
  <c r="AS70" i="12" s="1"/>
  <c r="AT21" i="7"/>
  <c r="AS26" i="12"/>
  <c r="AS73" i="12" s="1"/>
  <c r="AT26" i="7"/>
  <c r="AS34" i="12"/>
  <c r="AT34" i="7"/>
  <c r="AT36" i="7"/>
  <c r="AS36" i="12"/>
  <c r="AQ49" i="7"/>
  <c r="AR12" i="15" s="1"/>
  <c r="AZ11" i="7"/>
  <c r="AY11" i="12"/>
  <c r="A49" i="4"/>
  <c r="D49" i="4" s="1"/>
  <c r="C50" i="4"/>
  <c r="AS71" i="7"/>
  <c r="AS61" i="7"/>
  <c r="AQ56" i="8"/>
  <c r="AR42" i="8"/>
  <c r="AS55" i="8"/>
  <c r="AT40" i="8"/>
  <c r="AS68" i="7"/>
  <c r="AS58" i="7"/>
  <c r="AS75" i="7"/>
  <c r="AT43" i="8"/>
  <c r="AS65" i="8"/>
  <c r="AS70" i="7"/>
  <c r="AS59" i="7"/>
  <c r="AT63" i="7"/>
  <c r="AT74" i="7"/>
  <c r="AS54" i="7"/>
  <c r="AS55" i="7"/>
  <c r="AQ56" i="7"/>
  <c r="AT57" i="7"/>
  <c r="AS72" i="7"/>
  <c r="AS64" i="7"/>
  <c r="AS73" i="7"/>
  <c r="AU57" i="8"/>
  <c r="AV39" i="8"/>
  <c r="AT53" i="8"/>
  <c r="AU30" i="8"/>
  <c r="AU66" i="8"/>
  <c r="AV46" i="8"/>
  <c r="AT68" i="8"/>
  <c r="AU48" i="8"/>
  <c r="AU72" i="8"/>
  <c r="AV25" i="8"/>
  <c r="AU67" i="8"/>
  <c r="AV47" i="8"/>
  <c r="AU64" i="8"/>
  <c r="AV18" i="8"/>
  <c r="AU58" i="8"/>
  <c r="AV29" i="8"/>
  <c r="AU70" i="8"/>
  <c r="AV21" i="8"/>
  <c r="AT71" i="8"/>
  <c r="AU24" i="8"/>
  <c r="AU61" i="8"/>
  <c r="AV15" i="8"/>
  <c r="AT73" i="8"/>
  <c r="AU26" i="8"/>
  <c r="AU59" i="8"/>
  <c r="AV11" i="8"/>
  <c r="AU60" i="8"/>
  <c r="AV13" i="8"/>
  <c r="AU69" i="8"/>
  <c r="AV19" i="8"/>
  <c r="AU62" i="8"/>
  <c r="AV16" i="8"/>
  <c r="AT54" i="8"/>
  <c r="AU38" i="8"/>
  <c r="AU74" i="8"/>
  <c r="AV27" i="8"/>
  <c r="C77" i="4"/>
  <c r="A77" i="4" s="1"/>
  <c r="D77" i="4" s="1"/>
  <c r="AT30" i="12" l="1"/>
  <c r="AU30" i="7"/>
  <c r="AT75" i="8"/>
  <c r="AU28" i="8"/>
  <c r="AU19" i="14"/>
  <c r="AT69" i="14"/>
  <c r="AU28" i="14"/>
  <c r="AT75" i="14"/>
  <c r="AT37" i="12"/>
  <c r="AU37" i="7"/>
  <c r="AU32" i="7"/>
  <c r="AT32" i="12"/>
  <c r="AU26" i="7"/>
  <c r="AT26" i="12"/>
  <c r="AT73" i="12" s="1"/>
  <c r="AU18" i="7"/>
  <c r="AT18" i="12"/>
  <c r="AT64" i="12" s="1"/>
  <c r="AU13" i="14"/>
  <c r="AT60" i="14"/>
  <c r="AU15" i="7"/>
  <c r="AT15" i="12"/>
  <c r="AT61" i="12" s="1"/>
  <c r="AT14" i="12"/>
  <c r="AU14" i="7"/>
  <c r="AT43" i="12"/>
  <c r="AU43" i="7"/>
  <c r="AU21" i="14"/>
  <c r="AT70" i="14"/>
  <c r="AU15" i="14"/>
  <c r="AT61" i="14"/>
  <c r="AU25" i="14"/>
  <c r="AT72" i="14"/>
  <c r="AU40" i="7"/>
  <c r="AT40" i="12"/>
  <c r="AU31" i="7"/>
  <c r="AT31" i="12"/>
  <c r="AU16" i="14"/>
  <c r="AT62" i="14"/>
  <c r="AU22" i="7"/>
  <c r="AT22" i="12"/>
  <c r="AS60" i="12"/>
  <c r="AT44" i="12"/>
  <c r="AU44" i="7"/>
  <c r="AU24" i="14"/>
  <c r="AT71" i="14"/>
  <c r="AU19" i="7"/>
  <c r="AU69" i="7" s="1"/>
  <c r="AT19" i="12"/>
  <c r="AU43" i="14"/>
  <c r="AT65" i="14"/>
  <c r="AT47" i="12"/>
  <c r="AT67" i="12" s="1"/>
  <c r="AU47" i="7"/>
  <c r="AU46" i="7"/>
  <c r="AT46" i="12"/>
  <c r="AT66" i="12" s="1"/>
  <c r="AT69" i="7"/>
  <c r="AT36" i="12"/>
  <c r="AU36" i="7"/>
  <c r="AU12" i="7"/>
  <c r="AT12" i="12"/>
  <c r="AT59" i="12" s="1"/>
  <c r="AT23" i="12"/>
  <c r="AU23" i="7"/>
  <c r="AU29" i="14"/>
  <c r="AT58" i="14"/>
  <c r="AU26" i="14"/>
  <c r="AT73" i="14"/>
  <c r="AU48" i="14"/>
  <c r="AT68" i="14"/>
  <c r="AT45" i="7"/>
  <c r="AS45" i="12"/>
  <c r="AS65" i="7"/>
  <c r="AU33" i="7"/>
  <c r="AU53" i="7" s="1"/>
  <c r="AV16" i="15" s="1"/>
  <c r="AT33" i="12"/>
  <c r="AU25" i="7"/>
  <c r="AT25" i="12"/>
  <c r="AT72" i="12" s="1"/>
  <c r="AU30" i="14"/>
  <c r="AT53" i="14"/>
  <c r="AU17" i="15" s="1"/>
  <c r="AU38" i="7"/>
  <c r="AT38" i="12"/>
  <c r="AT54" i="12" s="1"/>
  <c r="AU47" i="14"/>
  <c r="AT67" i="14"/>
  <c r="AU16" i="7"/>
  <c r="AT16" i="12"/>
  <c r="AT62" i="12" s="1"/>
  <c r="AU39" i="14"/>
  <c r="AT57" i="14"/>
  <c r="AS65" i="12"/>
  <c r="AU29" i="7"/>
  <c r="AT29" i="12"/>
  <c r="AT58" i="12" s="1"/>
  <c r="AS42" i="7"/>
  <c r="AR42" i="12"/>
  <c r="AR56" i="12" s="1"/>
  <c r="AU17" i="7"/>
  <c r="AT17" i="12"/>
  <c r="AT63" i="12" s="1"/>
  <c r="AT20" i="12"/>
  <c r="AU20" i="7"/>
  <c r="AU35" i="7"/>
  <c r="AT35" i="12"/>
  <c r="AU40" i="14"/>
  <c r="AT55" i="14"/>
  <c r="AS42" i="14"/>
  <c r="AR56" i="14"/>
  <c r="AR49" i="14"/>
  <c r="AS13" i="15" s="1"/>
  <c r="AU13" i="7"/>
  <c r="AT13" i="12"/>
  <c r="AT60" i="12" s="1"/>
  <c r="AT53" i="7"/>
  <c r="AU16" i="15" s="1"/>
  <c r="AT66" i="7"/>
  <c r="AU34" i="7"/>
  <c r="AT34" i="12"/>
  <c r="AT21" i="12"/>
  <c r="AT70" i="12" s="1"/>
  <c r="AU21" i="7"/>
  <c r="AU46" i="14"/>
  <c r="AT66" i="14"/>
  <c r="AU48" i="7"/>
  <c r="AT48" i="12"/>
  <c r="AT68" i="12" s="1"/>
  <c r="AU12" i="14"/>
  <c r="AT59" i="14"/>
  <c r="AU27" i="7"/>
  <c r="AU74" i="7" s="1"/>
  <c r="AT27" i="12"/>
  <c r="AT74" i="12" s="1"/>
  <c r="AS53" i="12"/>
  <c r="AU17" i="8"/>
  <c r="AT63" i="8"/>
  <c r="AT24" i="12"/>
  <c r="AT71" i="12" s="1"/>
  <c r="AU24" i="7"/>
  <c r="AU39" i="7"/>
  <c r="AU57" i="7" s="1"/>
  <c r="AT39" i="12"/>
  <c r="AT57" i="12" s="1"/>
  <c r="AU17" i="14"/>
  <c r="AT63" i="14"/>
  <c r="AT28" i="12"/>
  <c r="AT75" i="12" s="1"/>
  <c r="AU28" i="7"/>
  <c r="AU27" i="14"/>
  <c r="AT74" i="14"/>
  <c r="AT41" i="7"/>
  <c r="AT55" i="7" s="1"/>
  <c r="AS41" i="12"/>
  <c r="AS55" i="12" s="1"/>
  <c r="AU18" i="14"/>
  <c r="AT64" i="14"/>
  <c r="AU38" i="14"/>
  <c r="AT54" i="14"/>
  <c r="BA11" i="7"/>
  <c r="AZ11" i="12"/>
  <c r="A50" i="4"/>
  <c r="D50" i="4" s="1"/>
  <c r="C51" i="4"/>
  <c r="AT73" i="7"/>
  <c r="AU62" i="7"/>
  <c r="AT59" i="7"/>
  <c r="AT70" i="7"/>
  <c r="AT75" i="7"/>
  <c r="AT58" i="7"/>
  <c r="AT61" i="7"/>
  <c r="AR56" i="8"/>
  <c r="AS42" i="8"/>
  <c r="AT55" i="8"/>
  <c r="AU40" i="8"/>
  <c r="AT64" i="7"/>
  <c r="AT72" i="7"/>
  <c r="AR56" i="7"/>
  <c r="AU66" i="7"/>
  <c r="AT54" i="7"/>
  <c r="AU63" i="7"/>
  <c r="AT65" i="8"/>
  <c r="AU43" i="8"/>
  <c r="AU60" i="7"/>
  <c r="AT68" i="7"/>
  <c r="AU67" i="7"/>
  <c r="AT71" i="7"/>
  <c r="AV57" i="8"/>
  <c r="AW39" i="8"/>
  <c r="AV69" i="8"/>
  <c r="AW19" i="8"/>
  <c r="AU73" i="8"/>
  <c r="AV26" i="8"/>
  <c r="AV61" i="8"/>
  <c r="AW15" i="8"/>
  <c r="AV70" i="8"/>
  <c r="AW21" i="8"/>
  <c r="AV64" i="8"/>
  <c r="AW18" i="8"/>
  <c r="AV67" i="8"/>
  <c r="AW47" i="8"/>
  <c r="AV72" i="8"/>
  <c r="AW25" i="8"/>
  <c r="AV66" i="8"/>
  <c r="AW46" i="8"/>
  <c r="AU54" i="8"/>
  <c r="AV38" i="8"/>
  <c r="AV60" i="8"/>
  <c r="AW13" i="8"/>
  <c r="AV62" i="8"/>
  <c r="AW16" i="8"/>
  <c r="AV59" i="8"/>
  <c r="AW11" i="8"/>
  <c r="AV74" i="8"/>
  <c r="AW27" i="8"/>
  <c r="AU71" i="8"/>
  <c r="AV24" i="8"/>
  <c r="AV58" i="8"/>
  <c r="AW29" i="8"/>
  <c r="AU68" i="8"/>
  <c r="AV48" i="8"/>
  <c r="AU53" i="8"/>
  <c r="AV30" i="8"/>
  <c r="C78" i="4"/>
  <c r="A78" i="4" s="1"/>
  <c r="D78" i="4" s="1"/>
  <c r="AU63" i="8" l="1"/>
  <c r="AV17" i="8"/>
  <c r="AV39" i="14"/>
  <c r="AU57" i="14"/>
  <c r="AV30" i="14"/>
  <c r="AU53" i="14"/>
  <c r="AV17" i="15" s="1"/>
  <c r="AV40" i="7"/>
  <c r="AU40" i="12"/>
  <c r="AV15" i="7"/>
  <c r="AU15" i="12"/>
  <c r="AU61" i="12" s="1"/>
  <c r="AU18" i="12"/>
  <c r="AU64" i="12" s="1"/>
  <c r="AV18" i="7"/>
  <c r="AU75" i="8"/>
  <c r="AV28" i="8"/>
  <c r="AV24" i="7"/>
  <c r="AU24" i="12"/>
  <c r="AU71" i="12" s="1"/>
  <c r="AT42" i="14"/>
  <c r="AS56" i="14"/>
  <c r="AS49" i="14"/>
  <c r="AT13" i="15" s="1"/>
  <c r="AV35" i="7"/>
  <c r="AU35" i="12"/>
  <c r="AU17" i="12"/>
  <c r="AU63" i="12" s="1"/>
  <c r="AV17" i="7"/>
  <c r="AV29" i="7"/>
  <c r="AU29" i="12"/>
  <c r="AU58" i="12" s="1"/>
  <c r="AV48" i="14"/>
  <c r="AU68" i="14"/>
  <c r="AV29" i="14"/>
  <c r="AU58" i="14"/>
  <c r="AV43" i="14"/>
  <c r="AU65" i="14"/>
  <c r="AV24" i="14"/>
  <c r="AU71" i="14"/>
  <c r="AV14" i="7"/>
  <c r="AU14" i="12"/>
  <c r="AV32" i="7"/>
  <c r="AU32" i="12"/>
  <c r="AV28" i="14"/>
  <c r="AU75" i="14"/>
  <c r="AU41" i="7"/>
  <c r="AU55" i="7" s="1"/>
  <c r="AT41" i="12"/>
  <c r="AV48" i="7"/>
  <c r="AU48" i="12"/>
  <c r="AU68" i="12" s="1"/>
  <c r="AV47" i="14"/>
  <c r="AU67" i="14"/>
  <c r="AU46" i="12"/>
  <c r="AU66" i="12" s="1"/>
  <c r="AV46" i="7"/>
  <c r="AV16" i="14"/>
  <c r="AU62" i="14"/>
  <c r="AV18" i="14"/>
  <c r="AU64" i="14"/>
  <c r="AV27" i="14"/>
  <c r="AU74" i="14"/>
  <c r="AV17" i="14"/>
  <c r="AU63" i="14"/>
  <c r="AV12" i="14"/>
  <c r="AU59" i="14"/>
  <c r="AV46" i="14"/>
  <c r="AU66" i="14"/>
  <c r="AU34" i="12"/>
  <c r="AV34" i="7"/>
  <c r="AU13" i="12"/>
  <c r="AV13" i="7"/>
  <c r="AV60" i="7" s="1"/>
  <c r="AU20" i="12"/>
  <c r="AV20" i="7"/>
  <c r="AV16" i="7"/>
  <c r="AU16" i="12"/>
  <c r="AU62" i="12" s="1"/>
  <c r="AU38" i="12"/>
  <c r="AU54" i="12" s="1"/>
  <c r="AV38" i="7"/>
  <c r="AU25" i="12"/>
  <c r="AU72" i="12" s="1"/>
  <c r="AV25" i="7"/>
  <c r="AU23" i="12"/>
  <c r="AV23" i="7"/>
  <c r="AV12" i="7"/>
  <c r="AU12" i="12"/>
  <c r="AU59" i="12" s="1"/>
  <c r="AU47" i="12"/>
  <c r="AU67" i="12" s="1"/>
  <c r="AV47" i="7"/>
  <c r="AT69" i="12"/>
  <c r="AV44" i="7"/>
  <c r="AU44" i="12"/>
  <c r="AV22" i="7"/>
  <c r="AU22" i="12"/>
  <c r="AV31" i="7"/>
  <c r="AU31" i="12"/>
  <c r="AV25" i="14"/>
  <c r="AU72" i="14"/>
  <c r="AV21" i="14"/>
  <c r="AU70" i="14"/>
  <c r="AV13" i="14"/>
  <c r="AU60" i="14"/>
  <c r="AV26" i="7"/>
  <c r="AU26" i="12"/>
  <c r="AU73" i="12" s="1"/>
  <c r="AU37" i="12"/>
  <c r="AV37" i="7"/>
  <c r="AV30" i="7"/>
  <c r="AU30" i="12"/>
  <c r="AV38" i="14"/>
  <c r="AU54" i="14"/>
  <c r="AV39" i="7"/>
  <c r="AV57" i="7" s="1"/>
  <c r="AU39" i="12"/>
  <c r="AU57" i="12" s="1"/>
  <c r="AV33" i="7"/>
  <c r="AU33" i="12"/>
  <c r="AT49" i="7"/>
  <c r="AU12" i="15" s="1"/>
  <c r="AV15" i="14"/>
  <c r="AU61" i="14"/>
  <c r="AV28" i="7"/>
  <c r="AU28" i="12"/>
  <c r="AU75" i="12" s="1"/>
  <c r="AV27" i="7"/>
  <c r="AU27" i="12"/>
  <c r="AU74" i="12" s="1"/>
  <c r="AU21" i="12"/>
  <c r="AV21" i="7"/>
  <c r="AV40" i="14"/>
  <c r="AU55" i="14"/>
  <c r="AT42" i="7"/>
  <c r="AS42" i="12"/>
  <c r="AS56" i="12" s="1"/>
  <c r="AS49" i="7"/>
  <c r="AT12" i="15" s="1"/>
  <c r="AU45" i="7"/>
  <c r="AT45" i="12"/>
  <c r="AT65" i="12" s="1"/>
  <c r="AT65" i="7"/>
  <c r="AV26" i="14"/>
  <c r="AU73" i="14"/>
  <c r="AU36" i="12"/>
  <c r="AV36" i="7"/>
  <c r="AU19" i="12"/>
  <c r="AV19" i="7"/>
  <c r="AT55" i="12"/>
  <c r="AV43" i="7"/>
  <c r="AU43" i="12"/>
  <c r="AV19" i="14"/>
  <c r="AU69" i="14"/>
  <c r="AT53" i="12"/>
  <c r="BB11" i="7"/>
  <c r="BA11" i="12"/>
  <c r="A51" i="4"/>
  <c r="D51" i="4" s="1"/>
  <c r="C52" i="4"/>
  <c r="AV67" i="7"/>
  <c r="AU54" i="7"/>
  <c r="AS56" i="7"/>
  <c r="AU64" i="7"/>
  <c r="AV69" i="7"/>
  <c r="AU58" i="7"/>
  <c r="AU70" i="7"/>
  <c r="AV74" i="7"/>
  <c r="AV40" i="8"/>
  <c r="AU55" i="8"/>
  <c r="AV43" i="8"/>
  <c r="AU65" i="8"/>
  <c r="AS56" i="8"/>
  <c r="AT42" i="8"/>
  <c r="AU71" i="7"/>
  <c r="AU68" i="7"/>
  <c r="AV63" i="7"/>
  <c r="AV66" i="7"/>
  <c r="AU72" i="7"/>
  <c r="AU61" i="7"/>
  <c r="AU75" i="7"/>
  <c r="AU59" i="7"/>
  <c r="AV62" i="7"/>
  <c r="AU73" i="7"/>
  <c r="AW57" i="8"/>
  <c r="AX39" i="8"/>
  <c r="AV54" i="8"/>
  <c r="AW38" i="8"/>
  <c r="AV53" i="8"/>
  <c r="AW30" i="8"/>
  <c r="AW58" i="8"/>
  <c r="AX29" i="8"/>
  <c r="AW74" i="8"/>
  <c r="AX27" i="8"/>
  <c r="AW60" i="8"/>
  <c r="AX13" i="8"/>
  <c r="AW66" i="8"/>
  <c r="AX46" i="8"/>
  <c r="AW67" i="8"/>
  <c r="AX47" i="8"/>
  <c r="AW70" i="8"/>
  <c r="AX21" i="8"/>
  <c r="AV73" i="8"/>
  <c r="AW26" i="8"/>
  <c r="AV71" i="8"/>
  <c r="AW24" i="8"/>
  <c r="AW62" i="8"/>
  <c r="AX16" i="8"/>
  <c r="AW59" i="8"/>
  <c r="AX11" i="8"/>
  <c r="AW72" i="8"/>
  <c r="AX25" i="8"/>
  <c r="AW64" i="8"/>
  <c r="AX18" i="8"/>
  <c r="AW61" i="8"/>
  <c r="AX15" i="8"/>
  <c r="AW69" i="8"/>
  <c r="AX19" i="8"/>
  <c r="AW48" i="8"/>
  <c r="AV68" i="8"/>
  <c r="C79" i="4"/>
  <c r="A79" i="4" s="1"/>
  <c r="D79" i="4" s="1"/>
  <c r="AV30" i="12" l="1"/>
  <c r="AW30" i="7"/>
  <c r="AV31" i="12"/>
  <c r="AW31" i="7"/>
  <c r="AW18" i="7"/>
  <c r="AV18" i="12"/>
  <c r="AV64" i="12" s="1"/>
  <c r="AV53" i="7"/>
  <c r="AW16" i="15" s="1"/>
  <c r="AT42" i="12"/>
  <c r="AT56" i="12" s="1"/>
  <c r="AU42" i="7"/>
  <c r="AU70" i="12"/>
  <c r="AW28" i="7"/>
  <c r="AV28" i="12"/>
  <c r="AV75" i="12" s="1"/>
  <c r="AW37" i="7"/>
  <c r="AV37" i="12"/>
  <c r="AV25" i="12"/>
  <c r="AV72" i="12" s="1"/>
  <c r="AW25" i="7"/>
  <c r="AW13" i="7"/>
  <c r="AV13" i="12"/>
  <c r="AW12" i="14"/>
  <c r="AV59" i="14"/>
  <c r="AW27" i="14"/>
  <c r="AV74" i="14"/>
  <c r="AW28" i="14"/>
  <c r="AV75" i="14"/>
  <c r="AW14" i="7"/>
  <c r="AV14" i="12"/>
  <c r="AW43" i="14"/>
  <c r="AV65" i="14"/>
  <c r="AW48" i="14"/>
  <c r="AV68" i="14"/>
  <c r="AW40" i="7"/>
  <c r="AV40" i="12"/>
  <c r="AW39" i="14"/>
  <c r="AV57" i="14"/>
  <c r="AW43" i="7"/>
  <c r="AV43" i="12"/>
  <c r="AV26" i="12"/>
  <c r="AV73" i="12" s="1"/>
  <c r="AW26" i="7"/>
  <c r="AW44" i="7"/>
  <c r="AV44" i="12"/>
  <c r="AW19" i="14"/>
  <c r="AV69" i="14"/>
  <c r="AV19" i="12"/>
  <c r="AW19" i="7"/>
  <c r="AW69" i="7" s="1"/>
  <c r="AV45" i="7"/>
  <c r="AU45" i="12"/>
  <c r="AU65" i="7"/>
  <c r="AV33" i="12"/>
  <c r="AW33" i="7"/>
  <c r="AW38" i="14"/>
  <c r="AV54" i="14"/>
  <c r="AW13" i="14"/>
  <c r="AV60" i="14"/>
  <c r="AW25" i="14"/>
  <c r="AV72" i="14"/>
  <c r="AV22" i="12"/>
  <c r="AW22" i="7"/>
  <c r="AV47" i="12"/>
  <c r="AV67" i="12" s="1"/>
  <c r="AW47" i="7"/>
  <c r="AV12" i="12"/>
  <c r="AV59" i="12" s="1"/>
  <c r="AW12" i="7"/>
  <c r="AV16" i="12"/>
  <c r="AV62" i="12" s="1"/>
  <c r="AW16" i="7"/>
  <c r="AU60" i="12"/>
  <c r="AW46" i="14"/>
  <c r="AV66" i="14"/>
  <c r="AW16" i="14"/>
  <c r="AV62" i="14"/>
  <c r="AW47" i="14"/>
  <c r="AV67" i="14"/>
  <c r="AU41" i="12"/>
  <c r="AU55" i="12" s="1"/>
  <c r="AV41" i="7"/>
  <c r="AU42" i="14"/>
  <c r="AT56" i="14"/>
  <c r="AT49" i="14"/>
  <c r="AU13" i="15" s="1"/>
  <c r="AW28" i="8"/>
  <c r="AV75" i="8"/>
  <c r="AV63" i="8"/>
  <c r="AW17" i="8"/>
  <c r="AW36" i="7"/>
  <c r="AV36" i="12"/>
  <c r="AW21" i="7"/>
  <c r="AV21" i="12"/>
  <c r="AW39" i="7"/>
  <c r="AW57" i="7" s="1"/>
  <c r="AV39" i="12"/>
  <c r="AV57" i="12" s="1"/>
  <c r="AW21" i="14"/>
  <c r="AV70" i="14"/>
  <c r="AV48" i="12"/>
  <c r="AV68" i="12" s="1"/>
  <c r="AW48" i="7"/>
  <c r="AV17" i="12"/>
  <c r="AV63" i="12" s="1"/>
  <c r="AW17" i="7"/>
  <c r="AW24" i="7"/>
  <c r="AV24" i="12"/>
  <c r="AV71" i="12" s="1"/>
  <c r="AV65" i="7"/>
  <c r="AU65" i="12"/>
  <c r="AU69" i="12"/>
  <c r="AW26" i="14"/>
  <c r="AV73" i="14"/>
  <c r="AW40" i="14"/>
  <c r="AV55" i="14"/>
  <c r="AW27" i="7"/>
  <c r="AV27" i="12"/>
  <c r="AV74" i="12" s="1"/>
  <c r="AW15" i="14"/>
  <c r="AV61" i="14"/>
  <c r="AU53" i="12"/>
  <c r="AW23" i="7"/>
  <c r="AV23" i="12"/>
  <c r="AW38" i="7"/>
  <c r="AV38" i="12"/>
  <c r="AV54" i="12" s="1"/>
  <c r="AW20" i="7"/>
  <c r="AV20" i="12"/>
  <c r="AW34" i="7"/>
  <c r="AV34" i="12"/>
  <c r="AW17" i="14"/>
  <c r="AV63" i="14"/>
  <c r="AW18" i="14"/>
  <c r="AV64" i="14"/>
  <c r="AV46" i="12"/>
  <c r="AV66" i="12" s="1"/>
  <c r="AW46" i="7"/>
  <c r="AV32" i="12"/>
  <c r="AW32" i="7"/>
  <c r="AW24" i="14"/>
  <c r="AV71" i="14"/>
  <c r="AW29" i="14"/>
  <c r="AV58" i="14"/>
  <c r="AW29" i="7"/>
  <c r="AV29" i="12"/>
  <c r="AV58" i="12" s="1"/>
  <c r="AW35" i="7"/>
  <c r="AV35" i="12"/>
  <c r="AW15" i="7"/>
  <c r="AV15" i="12"/>
  <c r="AV61" i="12" s="1"/>
  <c r="AW30" i="14"/>
  <c r="AV53" i="14"/>
  <c r="AW17" i="15" s="1"/>
  <c r="BC11" i="7"/>
  <c r="BB11" i="12"/>
  <c r="A52" i="4"/>
  <c r="D52" i="4" s="1"/>
  <c r="C53" i="4"/>
  <c r="A53" i="4" s="1"/>
  <c r="D53" i="4" s="1"/>
  <c r="AV59" i="7"/>
  <c r="AV61" i="7"/>
  <c r="AV72" i="7"/>
  <c r="AW63" i="7"/>
  <c r="AV71" i="7"/>
  <c r="AV65" i="8"/>
  <c r="AW43" i="8"/>
  <c r="AW74" i="7"/>
  <c r="AV58" i="7"/>
  <c r="AV64" i="7"/>
  <c r="AV54" i="7"/>
  <c r="AW60" i="7"/>
  <c r="AT56" i="8"/>
  <c r="AU42" i="8"/>
  <c r="AV73" i="7"/>
  <c r="AW62" i="7"/>
  <c r="AV75" i="7"/>
  <c r="AW66" i="7"/>
  <c r="AV68" i="7"/>
  <c r="AW40" i="8"/>
  <c r="AV55" i="8"/>
  <c r="AV55" i="7"/>
  <c r="AV70" i="7"/>
  <c r="AT56" i="7"/>
  <c r="AX57" i="8"/>
  <c r="AY39" i="8"/>
  <c r="AX59" i="8"/>
  <c r="AY11" i="8"/>
  <c r="AW73" i="8"/>
  <c r="AX26" i="8"/>
  <c r="AX69" i="8"/>
  <c r="AY19" i="8"/>
  <c r="AX72" i="8"/>
  <c r="AY25" i="8"/>
  <c r="AW71" i="8"/>
  <c r="AX24" i="8"/>
  <c r="AX67" i="8"/>
  <c r="AY47" i="8"/>
  <c r="AX60" i="8"/>
  <c r="AY13" i="8"/>
  <c r="AX58" i="8"/>
  <c r="AY29" i="8"/>
  <c r="AW54" i="8"/>
  <c r="AX38" i="8"/>
  <c r="AX62" i="8"/>
  <c r="AY16" i="8"/>
  <c r="AW68" i="8"/>
  <c r="AX48" i="8"/>
  <c r="AX61" i="8"/>
  <c r="AY15" i="8"/>
  <c r="AX70" i="8"/>
  <c r="AY21" i="8"/>
  <c r="AX66" i="8"/>
  <c r="AY46" i="8"/>
  <c r="AX74" i="8"/>
  <c r="AY27" i="8"/>
  <c r="AW53" i="8"/>
  <c r="AX30" i="8"/>
  <c r="AX64" i="8"/>
  <c r="AY18" i="8"/>
  <c r="C81" i="4"/>
  <c r="A81" i="4" s="1"/>
  <c r="D81" i="4" s="1"/>
  <c r="AV69" i="12" l="1"/>
  <c r="AX30" i="14"/>
  <c r="AW53" i="14"/>
  <c r="AX17" i="15" s="1"/>
  <c r="AX29" i="14"/>
  <c r="AW58" i="14"/>
  <c r="AX34" i="7"/>
  <c r="AW34" i="12"/>
  <c r="AW48" i="12"/>
  <c r="AW68" i="12" s="1"/>
  <c r="AX48" i="7"/>
  <c r="AW37" i="12"/>
  <c r="AX37" i="7"/>
  <c r="AV53" i="12"/>
  <c r="AX40" i="14"/>
  <c r="AW55" i="14"/>
  <c r="AX24" i="7"/>
  <c r="AW24" i="12"/>
  <c r="AW71" i="12" s="1"/>
  <c r="AX39" i="7"/>
  <c r="AW39" i="12"/>
  <c r="AW57" i="12" s="1"/>
  <c r="AX47" i="14"/>
  <c r="AW67" i="14"/>
  <c r="AX25" i="14"/>
  <c r="AW72" i="14"/>
  <c r="AW44" i="12"/>
  <c r="AX44" i="7"/>
  <c r="AW40" i="12"/>
  <c r="AX40" i="7"/>
  <c r="AX28" i="14"/>
  <c r="AW75" i="14"/>
  <c r="AW25" i="12"/>
  <c r="AW72" i="12" s="1"/>
  <c r="AX25" i="7"/>
  <c r="AX31" i="7"/>
  <c r="AW31" i="12"/>
  <c r="AW53" i="7"/>
  <c r="AX16" i="15" s="1"/>
  <c r="AW15" i="12"/>
  <c r="AW61" i="12" s="1"/>
  <c r="AX15" i="7"/>
  <c r="AX29" i="7"/>
  <c r="AW29" i="12"/>
  <c r="AW58" i="12" s="1"/>
  <c r="AX24" i="14"/>
  <c r="AW71" i="14"/>
  <c r="AX17" i="14"/>
  <c r="AW63" i="14"/>
  <c r="AW20" i="12"/>
  <c r="AX20" i="7"/>
  <c r="AX23" i="7"/>
  <c r="AW23" i="12"/>
  <c r="AX17" i="7"/>
  <c r="AW17" i="12"/>
  <c r="AW63" i="12" s="1"/>
  <c r="AV70" i="12"/>
  <c r="AX28" i="8"/>
  <c r="AW75" i="8"/>
  <c r="AV41" i="12"/>
  <c r="AV55" i="12" s="1"/>
  <c r="AW41" i="7"/>
  <c r="AW55" i="7" s="1"/>
  <c r="AX12" i="7"/>
  <c r="AW12" i="12"/>
  <c r="AW59" i="12" s="1"/>
  <c r="AX22" i="7"/>
  <c r="AW22" i="12"/>
  <c r="AW33" i="12"/>
  <c r="AX33" i="7"/>
  <c r="AW45" i="7"/>
  <c r="AV45" i="12"/>
  <c r="AV65" i="12" s="1"/>
  <c r="AX19" i="14"/>
  <c r="AW69" i="14"/>
  <c r="AX26" i="7"/>
  <c r="AW26" i="12"/>
  <c r="AW73" i="12" s="1"/>
  <c r="AX12" i="14"/>
  <c r="AW59" i="14"/>
  <c r="AX28" i="7"/>
  <c r="AW28" i="12"/>
  <c r="AW75" i="12" s="1"/>
  <c r="AX35" i="7"/>
  <c r="AW35" i="12"/>
  <c r="AX18" i="14"/>
  <c r="AW64" i="14"/>
  <c r="AX38" i="7"/>
  <c r="AW38" i="12"/>
  <c r="AW54" i="12" s="1"/>
  <c r="AW47" i="12"/>
  <c r="AW67" i="12" s="1"/>
  <c r="AX47" i="7"/>
  <c r="AX13" i="7"/>
  <c r="AW13" i="12"/>
  <c r="AV42" i="7"/>
  <c r="AU42" i="12"/>
  <c r="AU56" i="12" s="1"/>
  <c r="AU49" i="7"/>
  <c r="AV12" i="15" s="1"/>
  <c r="AW18" i="12"/>
  <c r="AW64" i="12" s="1"/>
  <c r="AX18" i="7"/>
  <c r="AW67" i="7"/>
  <c r="AX46" i="7"/>
  <c r="AW46" i="12"/>
  <c r="AW66" i="12" s="1"/>
  <c r="AX15" i="14"/>
  <c r="AW61" i="14"/>
  <c r="AX36" i="7"/>
  <c r="AW36" i="12"/>
  <c r="AV42" i="14"/>
  <c r="AU56" i="14"/>
  <c r="AU49" i="14"/>
  <c r="AV13" i="15" s="1"/>
  <c r="AX46" i="14"/>
  <c r="AW66" i="14"/>
  <c r="AX38" i="14"/>
  <c r="AW54" i="14"/>
  <c r="AX43" i="7"/>
  <c r="AW43" i="12"/>
  <c r="AX43" i="14"/>
  <c r="AW65" i="14"/>
  <c r="AW32" i="12"/>
  <c r="AX32" i="7"/>
  <c r="AW27" i="12"/>
  <c r="AW74" i="12" s="1"/>
  <c r="AX27" i="7"/>
  <c r="AX26" i="14"/>
  <c r="AW73" i="14"/>
  <c r="AX21" i="14"/>
  <c r="AW70" i="14"/>
  <c r="AW21" i="12"/>
  <c r="AX21" i="7"/>
  <c r="AW63" i="8"/>
  <c r="AX17" i="8"/>
  <c r="AX16" i="14"/>
  <c r="AW62" i="14"/>
  <c r="AW16" i="12"/>
  <c r="AW62" i="12" s="1"/>
  <c r="AX16" i="7"/>
  <c r="AX13" i="14"/>
  <c r="AW60" i="14"/>
  <c r="AX19" i="7"/>
  <c r="AW19" i="12"/>
  <c r="AX39" i="14"/>
  <c r="AW57" i="14"/>
  <c r="AX48" i="14"/>
  <c r="AW68" i="14"/>
  <c r="AX14" i="7"/>
  <c r="AW14" i="12"/>
  <c r="AX27" i="14"/>
  <c r="AW74" i="14"/>
  <c r="AV60" i="12"/>
  <c r="AX30" i="7"/>
  <c r="AW30" i="12"/>
  <c r="BD11" i="7"/>
  <c r="BC11" i="12"/>
  <c r="AU56" i="8"/>
  <c r="AV42" i="8"/>
  <c r="AW68" i="7"/>
  <c r="AX62" i="7"/>
  <c r="AW54" i="7"/>
  <c r="AW58" i="7"/>
  <c r="AW71" i="7"/>
  <c r="AW72" i="7"/>
  <c r="AW59" i="7"/>
  <c r="AX43" i="8"/>
  <c r="AW65" i="8"/>
  <c r="AX67" i="7"/>
  <c r="AU56" i="7"/>
  <c r="AW70" i="7"/>
  <c r="AW55" i="8"/>
  <c r="AX40" i="8"/>
  <c r="AX66" i="7"/>
  <c r="AW75" i="7"/>
  <c r="AW73" i="7"/>
  <c r="AX60" i="7"/>
  <c r="AW64" i="7"/>
  <c r="AX74" i="7"/>
  <c r="AW61" i="7"/>
  <c r="AX57" i="7"/>
  <c r="AY57" i="8"/>
  <c r="AZ39" i="8"/>
  <c r="AY66" i="8"/>
  <c r="AZ46" i="8"/>
  <c r="AY61" i="8"/>
  <c r="AZ15" i="8"/>
  <c r="AY74" i="8"/>
  <c r="AZ27" i="8"/>
  <c r="AX68" i="8"/>
  <c r="AY48" i="8"/>
  <c r="AX54" i="8"/>
  <c r="AY38" i="8"/>
  <c r="AY60" i="8"/>
  <c r="AZ13" i="8"/>
  <c r="AX71" i="8"/>
  <c r="AY24" i="8"/>
  <c r="AY72" i="8"/>
  <c r="AZ25" i="8"/>
  <c r="AX73" i="8"/>
  <c r="AY26" i="8"/>
  <c r="AY64" i="8"/>
  <c r="AZ18" i="8"/>
  <c r="AY58" i="8"/>
  <c r="AZ29" i="8"/>
  <c r="AY70" i="8"/>
  <c r="AZ21" i="8"/>
  <c r="AX53" i="8"/>
  <c r="AY30" i="8"/>
  <c r="AY62" i="8"/>
  <c r="AZ16" i="8"/>
  <c r="AY67" i="8"/>
  <c r="AZ47" i="8"/>
  <c r="AY69" i="8"/>
  <c r="AZ19" i="8"/>
  <c r="AY59" i="8"/>
  <c r="AZ11" i="8"/>
  <c r="C82" i="4"/>
  <c r="A82" i="4" s="1"/>
  <c r="D82" i="4" s="1"/>
  <c r="AW70" i="12" l="1"/>
  <c r="AX21" i="12"/>
  <c r="AY21" i="7"/>
  <c r="AY15" i="14"/>
  <c r="AX61" i="14"/>
  <c r="AX35" i="12"/>
  <c r="AY35" i="7"/>
  <c r="AX33" i="12"/>
  <c r="AY33" i="7"/>
  <c r="AX20" i="12"/>
  <c r="AY20" i="7"/>
  <c r="AX15" i="12"/>
  <c r="AX61" i="12" s="1"/>
  <c r="AY15" i="7"/>
  <c r="AY28" i="14"/>
  <c r="AX75" i="14"/>
  <c r="AY47" i="14"/>
  <c r="AX67" i="14"/>
  <c r="AY37" i="7"/>
  <c r="AX37" i="12"/>
  <c r="AY14" i="7"/>
  <c r="AX14" i="12"/>
  <c r="AY13" i="14"/>
  <c r="AX60" i="14"/>
  <c r="AY16" i="14"/>
  <c r="AX62" i="14"/>
  <c r="AY26" i="14"/>
  <c r="AX73" i="14"/>
  <c r="AX43" i="12"/>
  <c r="AY43" i="7"/>
  <c r="AV42" i="12"/>
  <c r="AV56" i="12" s="1"/>
  <c r="AW42" i="7"/>
  <c r="AV49" i="7"/>
  <c r="AW12" i="15" s="1"/>
  <c r="AY19" i="14"/>
  <c r="AX69" i="14"/>
  <c r="AY17" i="7"/>
  <c r="AX17" i="12"/>
  <c r="AX63" i="12" s="1"/>
  <c r="AY40" i="7"/>
  <c r="AX40" i="12"/>
  <c r="AX63" i="7"/>
  <c r="AX69" i="7"/>
  <c r="AW69" i="12"/>
  <c r="AY16" i="7"/>
  <c r="AX16" i="12"/>
  <c r="AX62" i="12" s="1"/>
  <c r="AY17" i="8"/>
  <c r="AX63" i="8"/>
  <c r="AY27" i="7"/>
  <c r="AX27" i="12"/>
  <c r="AX74" i="12" s="1"/>
  <c r="AY36" i="7"/>
  <c r="AX36" i="12"/>
  <c r="AX46" i="12"/>
  <c r="AX66" i="12" s="1"/>
  <c r="AY46" i="7"/>
  <c r="AW60" i="12"/>
  <c r="AY18" i="14"/>
  <c r="AX64" i="14"/>
  <c r="AY28" i="7"/>
  <c r="AX28" i="12"/>
  <c r="AX75" i="12" s="1"/>
  <c r="AY12" i="7"/>
  <c r="AX12" i="12"/>
  <c r="AX59" i="12" s="1"/>
  <c r="AY28" i="8"/>
  <c r="AX75" i="8"/>
  <c r="AY25" i="14"/>
  <c r="AX72" i="14"/>
  <c r="AY39" i="7"/>
  <c r="AX39" i="12"/>
  <c r="AX57" i="12" s="1"/>
  <c r="AY40" i="14"/>
  <c r="AX55" i="14"/>
  <c r="AX34" i="12"/>
  <c r="AY34" i="7"/>
  <c r="AY30" i="14"/>
  <c r="AX53" i="14"/>
  <c r="AY17" i="15" s="1"/>
  <c r="AX30" i="12"/>
  <c r="AY30" i="7"/>
  <c r="AX32" i="12"/>
  <c r="AY32" i="7"/>
  <c r="AW42" i="14"/>
  <c r="AV56" i="14"/>
  <c r="AV49" i="14"/>
  <c r="AW13" i="15" s="1"/>
  <c r="AY38" i="7"/>
  <c r="AX38" i="12"/>
  <c r="AX54" i="12" s="1"/>
  <c r="AY31" i="7"/>
  <c r="AX31" i="12"/>
  <c r="AX24" i="12"/>
  <c r="AX71" i="12" s="1"/>
  <c r="AY24" i="7"/>
  <c r="AY29" i="14"/>
  <c r="AX58" i="14"/>
  <c r="AY39" i="14"/>
  <c r="AX57" i="14"/>
  <c r="AY46" i="14"/>
  <c r="AX66" i="14"/>
  <c r="AY18" i="7"/>
  <c r="AX18" i="12"/>
  <c r="AX64" i="12" s="1"/>
  <c r="AY47" i="7"/>
  <c r="AX47" i="12"/>
  <c r="AX67" i="12" s="1"/>
  <c r="AY12" i="14"/>
  <c r="AX59" i="14"/>
  <c r="AY24" i="14"/>
  <c r="AX71" i="14"/>
  <c r="AY25" i="7"/>
  <c r="AX25" i="12"/>
  <c r="AX72" i="12" s="1"/>
  <c r="AX53" i="7"/>
  <c r="AY16" i="15" s="1"/>
  <c r="AW53" i="12"/>
  <c r="AY27" i="14"/>
  <c r="AX74" i="14"/>
  <c r="AY48" i="14"/>
  <c r="AX68" i="14"/>
  <c r="AY19" i="7"/>
  <c r="AX19" i="12"/>
  <c r="AX69" i="12" s="1"/>
  <c r="AY21" i="14"/>
  <c r="AX70" i="14"/>
  <c r="AY43" i="14"/>
  <c r="AX65" i="14"/>
  <c r="AY38" i="14"/>
  <c r="AX54" i="14"/>
  <c r="AY13" i="7"/>
  <c r="AX13" i="12"/>
  <c r="AX60" i="12" s="1"/>
  <c r="AX26" i="12"/>
  <c r="AX73" i="12" s="1"/>
  <c r="AY26" i="7"/>
  <c r="AW45" i="12"/>
  <c r="AW65" i="12" s="1"/>
  <c r="AX45" i="7"/>
  <c r="AW65" i="7"/>
  <c r="AY22" i="7"/>
  <c r="AX22" i="12"/>
  <c r="AX41" i="7"/>
  <c r="AX55" i="7" s="1"/>
  <c r="AW41" i="12"/>
  <c r="AW55" i="12" s="1"/>
  <c r="AY23" i="7"/>
  <c r="AX23" i="12"/>
  <c r="AY17" i="14"/>
  <c r="AX63" i="14"/>
  <c r="AX29" i="12"/>
  <c r="AX58" i="12" s="1"/>
  <c r="AY29" i="7"/>
  <c r="AX44" i="12"/>
  <c r="AY44" i="7"/>
  <c r="AY48" i="7"/>
  <c r="AX48" i="12"/>
  <c r="AX68" i="12" s="1"/>
  <c r="BE11" i="7"/>
  <c r="BD11" i="12"/>
  <c r="AX61" i="7"/>
  <c r="AY74" i="7"/>
  <c r="AX75" i="7"/>
  <c r="AV56" i="7"/>
  <c r="AX65" i="8"/>
  <c r="AY43" i="8"/>
  <c r="AX72" i="7"/>
  <c r="AX54" i="7"/>
  <c r="AX55" i="8"/>
  <c r="AY40" i="8"/>
  <c r="AV56" i="8"/>
  <c r="AW42" i="8"/>
  <c r="AY57" i="7"/>
  <c r="AY63" i="7"/>
  <c r="AX64" i="7"/>
  <c r="AX73" i="7"/>
  <c r="AY66" i="7"/>
  <c r="AX70" i="7"/>
  <c r="AX59" i="7"/>
  <c r="AX71" i="7"/>
  <c r="AX58" i="7"/>
  <c r="AY62" i="7"/>
  <c r="AX68" i="7"/>
  <c r="AZ57" i="8"/>
  <c r="BA39" i="8"/>
  <c r="AZ61" i="8"/>
  <c r="BA15" i="8"/>
  <c r="AZ62" i="8"/>
  <c r="BA16" i="8"/>
  <c r="AY73" i="8"/>
  <c r="AZ26" i="8"/>
  <c r="AY71" i="8"/>
  <c r="AZ24" i="8"/>
  <c r="AY54" i="8"/>
  <c r="AZ38" i="8"/>
  <c r="AZ67" i="8"/>
  <c r="BA47" i="8"/>
  <c r="AZ70" i="8"/>
  <c r="BA21" i="8"/>
  <c r="AZ58" i="8"/>
  <c r="BA29" i="8"/>
  <c r="AZ64" i="8"/>
  <c r="BA18" i="8"/>
  <c r="AZ72" i="8"/>
  <c r="BA25" i="8"/>
  <c r="AZ60" i="8"/>
  <c r="BA13" i="8"/>
  <c r="AY68" i="8"/>
  <c r="AZ48" i="8"/>
  <c r="AZ74" i="8"/>
  <c r="BA27" i="8"/>
  <c r="AZ66" i="8"/>
  <c r="BA46" i="8"/>
  <c r="AZ59" i="8"/>
  <c r="BA11" i="8"/>
  <c r="AZ69" i="8"/>
  <c r="BA19" i="8"/>
  <c r="AY53" i="8"/>
  <c r="AZ30" i="8"/>
  <c r="C83" i="4"/>
  <c r="A83" i="4" s="1"/>
  <c r="D83" i="4" s="1"/>
  <c r="AZ19" i="7" l="1"/>
  <c r="AY19" i="12"/>
  <c r="AZ28" i="8"/>
  <c r="AY75" i="8"/>
  <c r="AY36" i="12"/>
  <c r="AZ36" i="7"/>
  <c r="AZ47" i="14"/>
  <c r="AY67" i="14"/>
  <c r="AY69" i="7"/>
  <c r="AZ22" i="7"/>
  <c r="AY22" i="12"/>
  <c r="AY25" i="12"/>
  <c r="AY72" i="12" s="1"/>
  <c r="AZ25" i="7"/>
  <c r="AZ29" i="14"/>
  <c r="AY58" i="14"/>
  <c r="AY31" i="12"/>
  <c r="AZ31" i="7"/>
  <c r="AY30" i="12"/>
  <c r="AZ30" i="7"/>
  <c r="AZ30" i="14"/>
  <c r="AY53" i="14"/>
  <c r="AZ17" i="15" s="1"/>
  <c r="AZ40" i="14"/>
  <c r="AY55" i="14"/>
  <c r="AZ25" i="14"/>
  <c r="AY72" i="14"/>
  <c r="AZ28" i="7"/>
  <c r="AY28" i="12"/>
  <c r="AY75" i="12" s="1"/>
  <c r="AZ46" i="7"/>
  <c r="AY46" i="12"/>
  <c r="AY66" i="12" s="1"/>
  <c r="AY17" i="12"/>
  <c r="AY63" i="12" s="1"/>
  <c r="AZ17" i="7"/>
  <c r="AX42" i="7"/>
  <c r="AW42" i="12"/>
  <c r="AW56" i="12" s="1"/>
  <c r="AW49" i="7"/>
  <c r="AX12" i="15" s="1"/>
  <c r="AY20" i="12"/>
  <c r="AZ20" i="7"/>
  <c r="AY35" i="12"/>
  <c r="AZ35" i="7"/>
  <c r="AY29" i="12"/>
  <c r="AY58" i="12" s="1"/>
  <c r="AZ29" i="7"/>
  <c r="AZ43" i="14"/>
  <c r="AY65" i="14"/>
  <c r="AY63" i="8"/>
  <c r="AZ17" i="8"/>
  <c r="AZ16" i="14"/>
  <c r="AY62" i="14"/>
  <c r="AZ15" i="14"/>
  <c r="AY61" i="14"/>
  <c r="AZ48" i="7"/>
  <c r="AY48" i="12"/>
  <c r="AY68" i="12" s="1"/>
  <c r="AZ23" i="7"/>
  <c r="AY23" i="12"/>
  <c r="AY44" i="12"/>
  <c r="AZ44" i="7"/>
  <c r="AZ38" i="14"/>
  <c r="AY54" i="14"/>
  <c r="AZ21" i="14"/>
  <c r="AY70" i="14"/>
  <c r="AZ48" i="14"/>
  <c r="AY68" i="14"/>
  <c r="AZ12" i="14"/>
  <c r="AY59" i="14"/>
  <c r="AZ18" i="7"/>
  <c r="AY18" i="12"/>
  <c r="AY64" i="12" s="1"/>
  <c r="AZ39" i="14"/>
  <c r="AY57" i="14"/>
  <c r="AZ24" i="7"/>
  <c r="AY24" i="12"/>
  <c r="AY71" i="12" s="1"/>
  <c r="AX42" i="14"/>
  <c r="AW56" i="14"/>
  <c r="AW49" i="14"/>
  <c r="AX13" i="15" s="1"/>
  <c r="AX53" i="12"/>
  <c r="AY34" i="12"/>
  <c r="AZ34" i="7"/>
  <c r="AY27" i="12"/>
  <c r="AY74" i="12" s="1"/>
  <c r="AZ27" i="7"/>
  <c r="AZ16" i="7"/>
  <c r="AY16" i="12"/>
  <c r="AY62" i="12" s="1"/>
  <c r="AZ26" i="14"/>
  <c r="AY73" i="14"/>
  <c r="AZ13" i="14"/>
  <c r="AY60" i="14"/>
  <c r="AY37" i="12"/>
  <c r="AZ37" i="7"/>
  <c r="AZ28" i="14"/>
  <c r="AY75" i="14"/>
  <c r="AY21" i="12"/>
  <c r="AZ21" i="7"/>
  <c r="AZ13" i="7"/>
  <c r="AY13" i="12"/>
  <c r="AY60" i="12" s="1"/>
  <c r="AZ27" i="14"/>
  <c r="AY74" i="14"/>
  <c r="AZ47" i="7"/>
  <c r="AY47" i="12"/>
  <c r="AY67" i="12" s="1"/>
  <c r="AZ46" i="14"/>
  <c r="AY66" i="14"/>
  <c r="AY14" i="12"/>
  <c r="AZ14" i="7"/>
  <c r="AY26" i="12"/>
  <c r="AY73" i="12" s="1"/>
  <c r="AZ26" i="7"/>
  <c r="AY67" i="7"/>
  <c r="AY53" i="7"/>
  <c r="AZ16" i="15" s="1"/>
  <c r="AY60" i="7"/>
  <c r="AZ17" i="14"/>
  <c r="AY63" i="14"/>
  <c r="AX41" i="12"/>
  <c r="AX55" i="12" s="1"/>
  <c r="AY41" i="7"/>
  <c r="AX45" i="12"/>
  <c r="AX65" i="12" s="1"/>
  <c r="AY45" i="7"/>
  <c r="AX65" i="7"/>
  <c r="AZ24" i="14"/>
  <c r="AY71" i="14"/>
  <c r="AZ38" i="7"/>
  <c r="AY38" i="12"/>
  <c r="AY54" i="12" s="1"/>
  <c r="AZ32" i="7"/>
  <c r="AY32" i="12"/>
  <c r="AY39" i="12"/>
  <c r="AY57" i="12" s="1"/>
  <c r="AZ39" i="7"/>
  <c r="AZ12" i="7"/>
  <c r="AY12" i="12"/>
  <c r="AY59" i="12" s="1"/>
  <c r="AZ18" i="14"/>
  <c r="AY64" i="14"/>
  <c r="AZ40" i="7"/>
  <c r="AY40" i="12"/>
  <c r="AZ19" i="14"/>
  <c r="AY69" i="14"/>
  <c r="AZ43" i="7"/>
  <c r="AY43" i="12"/>
  <c r="AZ15" i="7"/>
  <c r="AY15" i="12"/>
  <c r="AY61" i="12" s="1"/>
  <c r="AZ33" i="7"/>
  <c r="AY33" i="12"/>
  <c r="AX70" i="12"/>
  <c r="BF11" i="7"/>
  <c r="BE11" i="12"/>
  <c r="AX42" i="8"/>
  <c r="AW56" i="8"/>
  <c r="AY65" i="8"/>
  <c r="AZ43" i="8"/>
  <c r="AY68" i="7"/>
  <c r="AY58" i="7"/>
  <c r="AY59" i="7"/>
  <c r="AY70" i="7"/>
  <c r="AY73" i="7"/>
  <c r="AY75" i="7"/>
  <c r="AZ74" i="7"/>
  <c r="AY55" i="8"/>
  <c r="AZ40" i="8"/>
  <c r="AZ69" i="7"/>
  <c r="AY71" i="7"/>
  <c r="AZ67" i="7"/>
  <c r="AZ66" i="7"/>
  <c r="AY64" i="7"/>
  <c r="AZ57" i="7"/>
  <c r="AY54" i="7"/>
  <c r="AY72" i="7"/>
  <c r="AW56" i="7"/>
  <c r="AZ60" i="7"/>
  <c r="AY61" i="7"/>
  <c r="BA57" i="8"/>
  <c r="BB39" i="8"/>
  <c r="BA66" i="8"/>
  <c r="BB46" i="8"/>
  <c r="BA58" i="8"/>
  <c r="BB29" i="8"/>
  <c r="AZ71" i="8"/>
  <c r="BA24" i="8"/>
  <c r="AZ68" i="8"/>
  <c r="BA48" i="8"/>
  <c r="BA67" i="8"/>
  <c r="BB47" i="8"/>
  <c r="BA74" i="8"/>
  <c r="BB27" i="8"/>
  <c r="BA64" i="8"/>
  <c r="BB18" i="8"/>
  <c r="AZ54" i="8"/>
  <c r="BA38" i="8"/>
  <c r="BA62" i="8"/>
  <c r="BB16" i="8"/>
  <c r="BA61" i="8"/>
  <c r="BB15" i="8"/>
  <c r="BA69" i="8"/>
  <c r="BB19" i="8"/>
  <c r="BA72" i="8"/>
  <c r="BB25" i="8"/>
  <c r="AZ53" i="8"/>
  <c r="BA30" i="8"/>
  <c r="BA59" i="8"/>
  <c r="BB11" i="8"/>
  <c r="BA60" i="8"/>
  <c r="BB13" i="8"/>
  <c r="BA70" i="8"/>
  <c r="BB21" i="8"/>
  <c r="AZ73" i="8"/>
  <c r="BA26" i="8"/>
  <c r="C84" i="4"/>
  <c r="A84" i="4" s="1"/>
  <c r="D84" i="4" s="1"/>
  <c r="AY41" i="12" l="1"/>
  <c r="AY55" i="12" s="1"/>
  <c r="AZ41" i="7"/>
  <c r="AZ21" i="12"/>
  <c r="BA21" i="7"/>
  <c r="BA39" i="14"/>
  <c r="AZ57" i="14"/>
  <c r="BA30" i="7"/>
  <c r="AZ30" i="12"/>
  <c r="BA15" i="7"/>
  <c r="AZ15" i="12"/>
  <c r="AZ61" i="12" s="1"/>
  <c r="BA19" i="14"/>
  <c r="AZ69" i="14"/>
  <c r="BA18" i="14"/>
  <c r="AZ64" i="14"/>
  <c r="AZ39" i="12"/>
  <c r="AZ57" i="12" s="1"/>
  <c r="BA39" i="7"/>
  <c r="BA46" i="14"/>
  <c r="AZ66" i="14"/>
  <c r="BA27" i="14"/>
  <c r="AZ74" i="14"/>
  <c r="AY70" i="12"/>
  <c r="BA26" i="14"/>
  <c r="AZ73" i="14"/>
  <c r="AZ27" i="12"/>
  <c r="AZ74" i="12" s="1"/>
  <c r="BA27" i="7"/>
  <c r="BA74" i="7" s="1"/>
  <c r="BA12" i="14"/>
  <c r="AZ59" i="14"/>
  <c r="BA21" i="14"/>
  <c r="AZ70" i="14"/>
  <c r="BA48" i="7"/>
  <c r="AZ48" i="12"/>
  <c r="AZ68" i="12" s="1"/>
  <c r="BA16" i="14"/>
  <c r="AZ62" i="14"/>
  <c r="BA43" i="14"/>
  <c r="AZ65" i="14"/>
  <c r="AZ35" i="12"/>
  <c r="BA35" i="7"/>
  <c r="BA28" i="7"/>
  <c r="AZ28" i="12"/>
  <c r="AZ75" i="12" s="1"/>
  <c r="BA40" i="14"/>
  <c r="AZ55" i="14"/>
  <c r="AY53" i="12"/>
  <c r="BA29" i="14"/>
  <c r="AZ58" i="14"/>
  <c r="AZ22" i="12"/>
  <c r="BA22" i="7"/>
  <c r="BA28" i="8"/>
  <c r="AZ75" i="8"/>
  <c r="AZ32" i="12"/>
  <c r="BA32" i="7"/>
  <c r="AZ26" i="12"/>
  <c r="AZ73" i="12" s="1"/>
  <c r="BA26" i="7"/>
  <c r="AZ16" i="12"/>
  <c r="AZ62" i="12" s="1"/>
  <c r="BA16" i="7"/>
  <c r="BA44" i="7"/>
  <c r="AZ44" i="12"/>
  <c r="BA47" i="14"/>
  <c r="AZ67" i="14"/>
  <c r="AY55" i="7"/>
  <c r="AZ53" i="7"/>
  <c r="BA16" i="15" s="1"/>
  <c r="AZ38" i="12"/>
  <c r="AZ54" i="12" s="1"/>
  <c r="BA38" i="7"/>
  <c r="AY45" i="12"/>
  <c r="AY65" i="12" s="1"/>
  <c r="AZ45" i="7"/>
  <c r="AY65" i="7"/>
  <c r="AZ14" i="12"/>
  <c r="BA14" i="7"/>
  <c r="AZ24" i="12"/>
  <c r="AZ71" i="12" s="1"/>
  <c r="BA24" i="7"/>
  <c r="BA18" i="7"/>
  <c r="AZ18" i="12"/>
  <c r="AZ64" i="12" s="1"/>
  <c r="BA17" i="8"/>
  <c r="AZ63" i="8"/>
  <c r="BA29" i="7"/>
  <c r="AZ29" i="12"/>
  <c r="AZ58" i="12" s="1"/>
  <c r="BA31" i="7"/>
  <c r="AZ31" i="12"/>
  <c r="AZ25" i="12"/>
  <c r="AZ72" i="12" s="1"/>
  <c r="BA25" i="7"/>
  <c r="AZ36" i="12"/>
  <c r="BA36" i="7"/>
  <c r="AY69" i="12"/>
  <c r="BA12" i="7"/>
  <c r="AZ12" i="12"/>
  <c r="AZ59" i="12" s="1"/>
  <c r="BA24" i="14"/>
  <c r="AZ71" i="14"/>
  <c r="BA37" i="7"/>
  <c r="AZ37" i="12"/>
  <c r="AY42" i="14"/>
  <c r="AX56" i="14"/>
  <c r="AX49" i="14"/>
  <c r="AY13" i="15" s="1"/>
  <c r="BA17" i="7"/>
  <c r="AZ17" i="12"/>
  <c r="AZ63" i="12" s="1"/>
  <c r="AZ62" i="7"/>
  <c r="AZ63" i="7"/>
  <c r="BA33" i="7"/>
  <c r="AZ33" i="12"/>
  <c r="BA43" i="7"/>
  <c r="AZ43" i="12"/>
  <c r="BA40" i="7"/>
  <c r="AZ40" i="12"/>
  <c r="BA17" i="14"/>
  <c r="AZ63" i="14"/>
  <c r="BA47" i="7"/>
  <c r="AZ47" i="12"/>
  <c r="AZ67" i="12" s="1"/>
  <c r="BA13" i="7"/>
  <c r="AZ13" i="12"/>
  <c r="AZ60" i="12" s="1"/>
  <c r="BA28" i="14"/>
  <c r="AZ75" i="14"/>
  <c r="BA13" i="14"/>
  <c r="AZ60" i="14"/>
  <c r="AZ34" i="12"/>
  <c r="BA34" i="7"/>
  <c r="BA48" i="14"/>
  <c r="AZ68" i="14"/>
  <c r="BA38" i="14"/>
  <c r="AZ54" i="14"/>
  <c r="AZ23" i="12"/>
  <c r="BA23" i="7"/>
  <c r="BA15" i="14"/>
  <c r="AZ61" i="14"/>
  <c r="AZ20" i="12"/>
  <c r="BA20" i="7"/>
  <c r="AY42" i="7"/>
  <c r="AY49" i="7" s="1"/>
  <c r="AZ12" i="15" s="1"/>
  <c r="AX42" i="12"/>
  <c r="AX56" i="12" s="1"/>
  <c r="AX49" i="7"/>
  <c r="AY12" i="15" s="1"/>
  <c r="BA46" i="7"/>
  <c r="AZ46" i="12"/>
  <c r="AZ66" i="12" s="1"/>
  <c r="BA25" i="14"/>
  <c r="AZ72" i="14"/>
  <c r="BA30" i="14"/>
  <c r="AZ53" i="14"/>
  <c r="BA17" i="15" s="1"/>
  <c r="AZ19" i="12"/>
  <c r="BA19" i="7"/>
  <c r="BG11" i="7"/>
  <c r="BF11" i="12"/>
  <c r="BA60" i="7"/>
  <c r="AZ75" i="7"/>
  <c r="BA63" i="7"/>
  <c r="AZ70" i="7"/>
  <c r="AZ58" i="7"/>
  <c r="AZ55" i="8"/>
  <c r="BA40" i="8"/>
  <c r="AZ65" i="8"/>
  <c r="BA43" i="8"/>
  <c r="AZ72" i="7"/>
  <c r="AZ64" i="7"/>
  <c r="BA62" i="7"/>
  <c r="AZ61" i="7"/>
  <c r="AX56" i="7"/>
  <c r="AZ54" i="7"/>
  <c r="BA57" i="7"/>
  <c r="BA66" i="7"/>
  <c r="AZ71" i="7"/>
  <c r="AZ73" i="7"/>
  <c r="AZ59" i="7"/>
  <c r="AZ68" i="7"/>
  <c r="AX56" i="8"/>
  <c r="AY42" i="8"/>
  <c r="BB57" i="8"/>
  <c r="BC39" i="8"/>
  <c r="BA73" i="8"/>
  <c r="BB26" i="8"/>
  <c r="BB60" i="8"/>
  <c r="BC13" i="8"/>
  <c r="BA53" i="8"/>
  <c r="BB30" i="8"/>
  <c r="BB69" i="8"/>
  <c r="BC19" i="8"/>
  <c r="BB62" i="8"/>
  <c r="BC16" i="8"/>
  <c r="BA54" i="8"/>
  <c r="BB38" i="8"/>
  <c r="BB64" i="8"/>
  <c r="BC18" i="8"/>
  <c r="BB67" i="8"/>
  <c r="BC47" i="8"/>
  <c r="BB66" i="8"/>
  <c r="BC46" i="8"/>
  <c r="BB70" i="8"/>
  <c r="BC21" i="8"/>
  <c r="BB59" i="8"/>
  <c r="BC11" i="8"/>
  <c r="BB72" i="8"/>
  <c r="BC25" i="8"/>
  <c r="BB61" i="8"/>
  <c r="BC15" i="8"/>
  <c r="BB74" i="8"/>
  <c r="BC27" i="8"/>
  <c r="BA68" i="8"/>
  <c r="BB48" i="8"/>
  <c r="BA71" i="8"/>
  <c r="BB24" i="8"/>
  <c r="BB58" i="8"/>
  <c r="BC29" i="8"/>
  <c r="C85" i="4"/>
  <c r="A85" i="4" s="1"/>
  <c r="D85" i="4" s="1"/>
  <c r="BA53" i="7" l="1"/>
  <c r="BB16" i="15" s="1"/>
  <c r="AZ69" i="12"/>
  <c r="BB15" i="14"/>
  <c r="BA61" i="14"/>
  <c r="BB47" i="7"/>
  <c r="BA47" i="12"/>
  <c r="BA67" i="12" s="1"/>
  <c r="BA17" i="12"/>
  <c r="BA63" i="12" s="1"/>
  <c r="BB17" i="7"/>
  <c r="BB24" i="7"/>
  <c r="BA24" i="12"/>
  <c r="BA71" i="12" s="1"/>
  <c r="BB40" i="14"/>
  <c r="BA55" i="14"/>
  <c r="BB21" i="14"/>
  <c r="BA70" i="14"/>
  <c r="BB46" i="14"/>
  <c r="BA66" i="14"/>
  <c r="BB15" i="7"/>
  <c r="BA15" i="12"/>
  <c r="BA61" i="12" s="1"/>
  <c r="BB30" i="14"/>
  <c r="BA53" i="14"/>
  <c r="BB17" i="15" s="1"/>
  <c r="BA46" i="12"/>
  <c r="BA66" i="12" s="1"/>
  <c r="BB46" i="7"/>
  <c r="BB20" i="7"/>
  <c r="BA20" i="12"/>
  <c r="BB23" i="7"/>
  <c r="BA23" i="12"/>
  <c r="BB37" i="7"/>
  <c r="BA37" i="12"/>
  <c r="BB31" i="7"/>
  <c r="BA31" i="12"/>
  <c r="BA63" i="8"/>
  <c r="BB17" i="8"/>
  <c r="AZ45" i="12"/>
  <c r="AZ65" i="12" s="1"/>
  <c r="BA45" i="7"/>
  <c r="BB44" i="7"/>
  <c r="BA44" i="12"/>
  <c r="BA75" i="8"/>
  <c r="BB28" i="8"/>
  <c r="BB29" i="14"/>
  <c r="BA58" i="14"/>
  <c r="BA39" i="12"/>
  <c r="BA57" i="12" s="1"/>
  <c r="BB39" i="7"/>
  <c r="BB39" i="14"/>
  <c r="BA57" i="14"/>
  <c r="BB38" i="14"/>
  <c r="BA54" i="14"/>
  <c r="BB40" i="7"/>
  <c r="BA40" i="12"/>
  <c r="BA36" i="12"/>
  <c r="BB36" i="7"/>
  <c r="BB26" i="7"/>
  <c r="BA26" i="12"/>
  <c r="BA73" i="12" s="1"/>
  <c r="BB16" i="14"/>
  <c r="BA62" i="14"/>
  <c r="BB18" i="14"/>
  <c r="BA64" i="14"/>
  <c r="BA67" i="7"/>
  <c r="BB19" i="7"/>
  <c r="BA19" i="12"/>
  <c r="BA69" i="12" s="1"/>
  <c r="BB48" i="14"/>
  <c r="BA68" i="14"/>
  <c r="BB13" i="14"/>
  <c r="BA60" i="14"/>
  <c r="BA13" i="12"/>
  <c r="BB13" i="7"/>
  <c r="BB17" i="14"/>
  <c r="BA63" i="14"/>
  <c r="BB43" i="7"/>
  <c r="BA43" i="12"/>
  <c r="BB12" i="7"/>
  <c r="BA12" i="12"/>
  <c r="BA59" i="12" s="1"/>
  <c r="BB25" i="7"/>
  <c r="BA25" i="12"/>
  <c r="BA72" i="12" s="1"/>
  <c r="BA14" i="12"/>
  <c r="BB14" i="7"/>
  <c r="BA16" i="12"/>
  <c r="BA62" i="12" s="1"/>
  <c r="BB16" i="7"/>
  <c r="BA32" i="12"/>
  <c r="BB32" i="7"/>
  <c r="BB22" i="7"/>
  <c r="BA22" i="12"/>
  <c r="BB28" i="7"/>
  <c r="BA28" i="12"/>
  <c r="BA75" i="12" s="1"/>
  <c r="BB43" i="14"/>
  <c r="BA65" i="14"/>
  <c r="BB48" i="7"/>
  <c r="BA48" i="12"/>
  <c r="BA68" i="12" s="1"/>
  <c r="BB27" i="14"/>
  <c r="BA74" i="14"/>
  <c r="BB19" i="14"/>
  <c r="BA69" i="14"/>
  <c r="AZ53" i="12"/>
  <c r="BA21" i="12"/>
  <c r="BB21" i="7"/>
  <c r="AZ42" i="7"/>
  <c r="AY42" i="12"/>
  <c r="AY56" i="12" s="1"/>
  <c r="BB28" i="14"/>
  <c r="BA75" i="14"/>
  <c r="BA33" i="12"/>
  <c r="BB33" i="7"/>
  <c r="BB27" i="7"/>
  <c r="BA27" i="12"/>
  <c r="BA74" i="12" s="1"/>
  <c r="AZ41" i="12"/>
  <c r="AZ55" i="12" s="1"/>
  <c r="BA41" i="7"/>
  <c r="BA69" i="7"/>
  <c r="AZ55" i="7"/>
  <c r="BB25" i="14"/>
  <c r="BA72" i="14"/>
  <c r="BB34" i="7"/>
  <c r="BA34" i="12"/>
  <c r="AZ42" i="14"/>
  <c r="AY56" i="14"/>
  <c r="AY49" i="14"/>
  <c r="AZ13" i="15" s="1"/>
  <c r="BB24" i="14"/>
  <c r="BA71" i="14"/>
  <c r="BB29" i="7"/>
  <c r="BA29" i="12"/>
  <c r="BA58" i="12" s="1"/>
  <c r="BB18" i="7"/>
  <c r="BA18" i="12"/>
  <c r="BA64" i="12" s="1"/>
  <c r="BA38" i="12"/>
  <c r="BA54" i="12" s="1"/>
  <c r="BB38" i="7"/>
  <c r="BB47" i="14"/>
  <c r="BA67" i="14"/>
  <c r="BB35" i="7"/>
  <c r="BA35" i="12"/>
  <c r="BB12" i="14"/>
  <c r="BA59" i="14"/>
  <c r="BB26" i="14"/>
  <c r="BA73" i="14"/>
  <c r="BB30" i="7"/>
  <c r="BA30" i="12"/>
  <c r="AZ70" i="12"/>
  <c r="AZ65" i="7"/>
  <c r="BH11" i="7"/>
  <c r="BG11" i="12"/>
  <c r="BA73" i="7"/>
  <c r="BB69" i="7"/>
  <c r="BA54" i="7"/>
  <c r="BB62" i="7"/>
  <c r="BA55" i="7"/>
  <c r="AZ42" i="8"/>
  <c r="AY56" i="8"/>
  <c r="BA65" i="8"/>
  <c r="BB43" i="8"/>
  <c r="BA55" i="8"/>
  <c r="BB40" i="8"/>
  <c r="BA68" i="7"/>
  <c r="BA61" i="7"/>
  <c r="BA72" i="7"/>
  <c r="BA70" i="7"/>
  <c r="BA75" i="7"/>
  <c r="BA59" i="7"/>
  <c r="BB74" i="7"/>
  <c r="BA71" i="7"/>
  <c r="BB57" i="7"/>
  <c r="AY56" i="7"/>
  <c r="BB53" i="7"/>
  <c r="BC16" i="15" s="1"/>
  <c r="BA64" i="7"/>
  <c r="BA58" i="7"/>
  <c r="BB63" i="7"/>
  <c r="BB67" i="7"/>
  <c r="BC57" i="8"/>
  <c r="BD39" i="8"/>
  <c r="BC58" i="8"/>
  <c r="BD29" i="8"/>
  <c r="BC74" i="8"/>
  <c r="BD27" i="8"/>
  <c r="BC72" i="8"/>
  <c r="BD25" i="8"/>
  <c r="BC70" i="8"/>
  <c r="BD21" i="8"/>
  <c r="BC64" i="8"/>
  <c r="BD18" i="8"/>
  <c r="BC62" i="8"/>
  <c r="BD16" i="8"/>
  <c r="BB53" i="8"/>
  <c r="BC30" i="8"/>
  <c r="BB73" i="8"/>
  <c r="BC26" i="8"/>
  <c r="BB71" i="8"/>
  <c r="BC24" i="8"/>
  <c r="BB68" i="8"/>
  <c r="BC48" i="8"/>
  <c r="BC61" i="8"/>
  <c r="BD15" i="8"/>
  <c r="BC59" i="8"/>
  <c r="BD11" i="8"/>
  <c r="BC66" i="8"/>
  <c r="BD46" i="8"/>
  <c r="BD47" i="8"/>
  <c r="BC67" i="8"/>
  <c r="BB54" i="8"/>
  <c r="BC38" i="8"/>
  <c r="BC69" i="8"/>
  <c r="BD19" i="8"/>
  <c r="BC60" i="8"/>
  <c r="BD13" i="8"/>
  <c r="C86" i="4"/>
  <c r="A86" i="4" s="1"/>
  <c r="D86" i="4" s="1"/>
  <c r="BA60" i="12" l="1"/>
  <c r="BC26" i="14"/>
  <c r="BB73" i="14"/>
  <c r="BC38" i="7"/>
  <c r="BB38" i="12"/>
  <c r="BB54" i="12" s="1"/>
  <c r="BC27" i="14"/>
  <c r="BB74" i="14"/>
  <c r="BC13" i="7"/>
  <c r="BB13" i="12"/>
  <c r="BB46" i="12"/>
  <c r="BB66" i="12" s="1"/>
  <c r="BC46" i="7"/>
  <c r="BA53" i="12"/>
  <c r="BB35" i="12"/>
  <c r="BC35" i="7"/>
  <c r="BB29" i="12"/>
  <c r="BB58" i="12" s="1"/>
  <c r="BC29" i="7"/>
  <c r="BB34" i="12"/>
  <c r="BC34" i="7"/>
  <c r="BB32" i="12"/>
  <c r="BC32" i="7"/>
  <c r="BC14" i="7"/>
  <c r="BB14" i="12"/>
  <c r="BC43" i="7"/>
  <c r="BB43" i="12"/>
  <c r="BC48" i="14"/>
  <c r="BB68" i="14"/>
  <c r="BB63" i="8"/>
  <c r="BC17" i="8"/>
  <c r="BC23" i="7"/>
  <c r="BB23" i="12"/>
  <c r="BB15" i="12"/>
  <c r="BB61" i="12" s="1"/>
  <c r="BC15" i="7"/>
  <c r="BC21" i="14"/>
  <c r="BB70" i="14"/>
  <c r="BB24" i="12"/>
  <c r="BB71" i="12" s="1"/>
  <c r="BC24" i="7"/>
  <c r="BB47" i="12"/>
  <c r="BB67" i="12" s="1"/>
  <c r="BC47" i="7"/>
  <c r="BC43" i="14"/>
  <c r="BB65" i="14"/>
  <c r="BC25" i="7"/>
  <c r="BB25" i="12"/>
  <c r="BB72" i="12" s="1"/>
  <c r="BC16" i="14"/>
  <c r="BB62" i="14"/>
  <c r="BB66" i="7"/>
  <c r="BC30" i="7"/>
  <c r="BB30" i="12"/>
  <c r="BA42" i="14"/>
  <c r="AZ56" i="14"/>
  <c r="AZ49" i="14"/>
  <c r="BA13" i="15" s="1"/>
  <c r="BB27" i="12"/>
  <c r="BB74" i="12" s="1"/>
  <c r="BC27" i="7"/>
  <c r="BC28" i="14"/>
  <c r="BB75" i="14"/>
  <c r="BC21" i="7"/>
  <c r="BB21" i="12"/>
  <c r="BC19" i="14"/>
  <c r="BB69" i="14"/>
  <c r="BB48" i="12"/>
  <c r="BB68" i="12" s="1"/>
  <c r="BC48" i="7"/>
  <c r="BC28" i="7"/>
  <c r="BB28" i="12"/>
  <c r="BB75" i="12" s="1"/>
  <c r="BC18" i="14"/>
  <c r="BB64" i="14"/>
  <c r="BC26" i="7"/>
  <c r="BB26" i="12"/>
  <c r="BB73" i="12" s="1"/>
  <c r="BC40" i="7"/>
  <c r="BB40" i="12"/>
  <c r="BC39" i="14"/>
  <c r="BB57" i="14"/>
  <c r="BC29" i="14"/>
  <c r="BB58" i="14"/>
  <c r="BB44" i="12"/>
  <c r="BC44" i="7"/>
  <c r="BB37" i="12"/>
  <c r="BC37" i="7"/>
  <c r="BB17" i="12"/>
  <c r="BB63" i="12" s="1"/>
  <c r="BC17" i="7"/>
  <c r="BC63" i="7" s="1"/>
  <c r="AZ42" i="12"/>
  <c r="AZ56" i="12" s="1"/>
  <c r="BA42" i="7"/>
  <c r="AZ49" i="7"/>
  <c r="BA12" i="15" s="1"/>
  <c r="BC22" i="7"/>
  <c r="BB22" i="12"/>
  <c r="BC38" i="14"/>
  <c r="BB54" i="14"/>
  <c r="BB31" i="12"/>
  <c r="BC31" i="7"/>
  <c r="BB60" i="7"/>
  <c r="BC12" i="14"/>
  <c r="BB59" i="14"/>
  <c r="BC47" i="14"/>
  <c r="BB67" i="14"/>
  <c r="BC18" i="7"/>
  <c r="BB18" i="12"/>
  <c r="BB64" i="12" s="1"/>
  <c r="BC24" i="14"/>
  <c r="BB71" i="14"/>
  <c r="BC25" i="14"/>
  <c r="BB72" i="14"/>
  <c r="BA41" i="12"/>
  <c r="BA55" i="12" s="1"/>
  <c r="BB41" i="7"/>
  <c r="BB33" i="12"/>
  <c r="BC33" i="7"/>
  <c r="BC53" i="7" s="1"/>
  <c r="BD16" i="15" s="1"/>
  <c r="BA70" i="12"/>
  <c r="BC16" i="7"/>
  <c r="BB16" i="12"/>
  <c r="BB62" i="12" s="1"/>
  <c r="BB12" i="12"/>
  <c r="BB59" i="12" s="1"/>
  <c r="BC12" i="7"/>
  <c r="BC17" i="14"/>
  <c r="BB63" i="14"/>
  <c r="BC13" i="14"/>
  <c r="BB60" i="14"/>
  <c r="BB19" i="12"/>
  <c r="BC19" i="7"/>
  <c r="BC36" i="7"/>
  <c r="BB36" i="12"/>
  <c r="BB39" i="12"/>
  <c r="BB57" i="12" s="1"/>
  <c r="BC39" i="7"/>
  <c r="BB75" i="8"/>
  <c r="BC28" i="8"/>
  <c r="BB45" i="7"/>
  <c r="BA45" i="12"/>
  <c r="BA65" i="12" s="1"/>
  <c r="BA65" i="7"/>
  <c r="BB20" i="12"/>
  <c r="BC20" i="7"/>
  <c r="BC69" i="7" s="1"/>
  <c r="BC30" i="14"/>
  <c r="BB53" i="14"/>
  <c r="BC17" i="15" s="1"/>
  <c r="BC46" i="14"/>
  <c r="BB66" i="14"/>
  <c r="BC40" i="14"/>
  <c r="BB55" i="14"/>
  <c r="BC15" i="14"/>
  <c r="BB61" i="14"/>
  <c r="BI11" i="7"/>
  <c r="BH11" i="12"/>
  <c r="BC40" i="8"/>
  <c r="BB55" i="8"/>
  <c r="BC67" i="7"/>
  <c r="BB58" i="7"/>
  <c r="BC57" i="7"/>
  <c r="BC74" i="7"/>
  <c r="BB59" i="7"/>
  <c r="BB70" i="7"/>
  <c r="BB61" i="7"/>
  <c r="BA42" i="8"/>
  <c r="AZ56" i="8"/>
  <c r="BB65" i="8"/>
  <c r="BC43" i="8"/>
  <c r="BC60" i="7"/>
  <c r="BB64" i="7"/>
  <c r="AZ56" i="7"/>
  <c r="BB71" i="7"/>
  <c r="BB75" i="7"/>
  <c r="BB72" i="7"/>
  <c r="BC66" i="7"/>
  <c r="BB68" i="7"/>
  <c r="BB54" i="7"/>
  <c r="BB73" i="7"/>
  <c r="BE39" i="8"/>
  <c r="BD57" i="8"/>
  <c r="BD69" i="8"/>
  <c r="BE19" i="8"/>
  <c r="BD61" i="8"/>
  <c r="BE15" i="8"/>
  <c r="BD60" i="8"/>
  <c r="BE13" i="8"/>
  <c r="BC54" i="8"/>
  <c r="BD38" i="8"/>
  <c r="BD59" i="8"/>
  <c r="BE11" i="8"/>
  <c r="BC68" i="8"/>
  <c r="BD48" i="8"/>
  <c r="BC73" i="8"/>
  <c r="BD26" i="8"/>
  <c r="BD62" i="8"/>
  <c r="BE16" i="8"/>
  <c r="BD70" i="8"/>
  <c r="BE21" i="8"/>
  <c r="BD66" i="8"/>
  <c r="BE46" i="8"/>
  <c r="BC71" i="8"/>
  <c r="BD24" i="8"/>
  <c r="BC53" i="8"/>
  <c r="BD30" i="8"/>
  <c r="BD64" i="8"/>
  <c r="BE18" i="8"/>
  <c r="BD72" i="8"/>
  <c r="BE25" i="8"/>
  <c r="BD74" i="8"/>
  <c r="BE27" i="8"/>
  <c r="BD58" i="8"/>
  <c r="BE29" i="8"/>
  <c r="BD67" i="8"/>
  <c r="BE47" i="8"/>
  <c r="C87" i="4"/>
  <c r="A87" i="4" s="1"/>
  <c r="D87" i="4" s="1"/>
  <c r="BB60" i="12" l="1"/>
  <c r="BD28" i="8"/>
  <c r="BC75" i="8"/>
  <c r="BC16" i="12"/>
  <c r="BC62" i="12" s="1"/>
  <c r="BD16" i="7"/>
  <c r="BC22" i="12"/>
  <c r="BD22" i="7"/>
  <c r="BC30" i="12"/>
  <c r="BD30" i="7"/>
  <c r="BC29" i="12"/>
  <c r="BC58" i="12" s="1"/>
  <c r="BD29" i="7"/>
  <c r="BD13" i="14"/>
  <c r="BC60" i="14"/>
  <c r="BC12" i="12"/>
  <c r="BC59" i="12" s="1"/>
  <c r="BD12" i="7"/>
  <c r="BD24" i="14"/>
  <c r="BC71" i="14"/>
  <c r="BD47" i="14"/>
  <c r="BC67" i="14"/>
  <c r="BD38" i="14"/>
  <c r="BC54" i="14"/>
  <c r="BD39" i="14"/>
  <c r="BC57" i="14"/>
  <c r="BC26" i="12"/>
  <c r="BC73" i="12" s="1"/>
  <c r="BD26" i="7"/>
  <c r="BC28" i="12"/>
  <c r="BC75" i="12" s="1"/>
  <c r="BD28" i="7"/>
  <c r="BD19" i="14"/>
  <c r="BC69" i="14"/>
  <c r="BD28" i="14"/>
  <c r="BC75" i="14"/>
  <c r="BC25" i="12"/>
  <c r="BC72" i="12" s="1"/>
  <c r="BD25" i="7"/>
  <c r="BD47" i="7"/>
  <c r="BC47" i="12"/>
  <c r="BC67" i="12" s="1"/>
  <c r="BC43" i="12"/>
  <c r="BD43" i="7"/>
  <c r="BD13" i="7"/>
  <c r="BC13" i="12"/>
  <c r="BC38" i="12"/>
  <c r="BC54" i="12" s="1"/>
  <c r="BD38" i="7"/>
  <c r="BD46" i="14"/>
  <c r="BC66" i="14"/>
  <c r="BC41" i="7"/>
  <c r="BB41" i="12"/>
  <c r="BD44" i="7"/>
  <c r="BC44" i="12"/>
  <c r="BC32" i="12"/>
  <c r="BD32" i="7"/>
  <c r="BC36" i="12"/>
  <c r="BD36" i="7"/>
  <c r="BB55" i="7"/>
  <c r="BD40" i="14"/>
  <c r="BC55" i="14"/>
  <c r="BD30" i="14"/>
  <c r="BC53" i="14"/>
  <c r="BD17" i="15" s="1"/>
  <c r="BD39" i="7"/>
  <c r="BC39" i="12"/>
  <c r="BC57" i="12" s="1"/>
  <c r="BD19" i="7"/>
  <c r="BC19" i="12"/>
  <c r="BC33" i="12"/>
  <c r="BD33" i="7"/>
  <c r="BD31" i="7"/>
  <c r="BC31" i="12"/>
  <c r="BB42" i="7"/>
  <c r="BA42" i="12"/>
  <c r="BA56" i="12" s="1"/>
  <c r="BA49" i="7"/>
  <c r="BB12" i="15" s="1"/>
  <c r="BC37" i="12"/>
  <c r="BD37" i="7"/>
  <c r="BB55" i="12"/>
  <c r="BD48" i="7"/>
  <c r="BC48" i="12"/>
  <c r="BC68" i="12" s="1"/>
  <c r="BB70" i="12"/>
  <c r="BD27" i="7"/>
  <c r="BC27" i="12"/>
  <c r="BC74" i="12" s="1"/>
  <c r="BB42" i="14"/>
  <c r="BA56" i="14"/>
  <c r="BA49" i="14"/>
  <c r="BB13" i="15" s="1"/>
  <c r="BD21" i="14"/>
  <c r="BC70" i="14"/>
  <c r="BC23" i="12"/>
  <c r="BD23" i="7"/>
  <c r="BC34" i="12"/>
  <c r="BD34" i="7"/>
  <c r="BC35" i="12"/>
  <c r="BD35" i="7"/>
  <c r="BC46" i="12"/>
  <c r="BC66" i="12" s="1"/>
  <c r="BD46" i="7"/>
  <c r="BD15" i="14"/>
  <c r="BC61" i="14"/>
  <c r="BD12" i="14"/>
  <c r="BC59" i="14"/>
  <c r="BD17" i="7"/>
  <c r="BC17" i="12"/>
  <c r="BC63" i="12" s="1"/>
  <c r="BC62" i="7"/>
  <c r="BC20" i="12"/>
  <c r="BD20" i="7"/>
  <c r="BB45" i="12"/>
  <c r="BB65" i="12" s="1"/>
  <c r="BC45" i="7"/>
  <c r="BB65" i="7"/>
  <c r="BB69" i="12"/>
  <c r="BD17" i="14"/>
  <c r="BC63" i="14"/>
  <c r="BD25" i="14"/>
  <c r="BC72" i="14"/>
  <c r="BC18" i="12"/>
  <c r="BC64" i="12" s="1"/>
  <c r="BD18" i="7"/>
  <c r="BD29" i="14"/>
  <c r="BC58" i="14"/>
  <c r="BD40" i="7"/>
  <c r="BC40" i="12"/>
  <c r="BD18" i="14"/>
  <c r="BC64" i="14"/>
  <c r="BC21" i="12"/>
  <c r="BC70" i="12" s="1"/>
  <c r="BD21" i="7"/>
  <c r="BB53" i="12"/>
  <c r="BD16" i="14"/>
  <c r="BC62" i="14"/>
  <c r="BD43" i="14"/>
  <c r="BC65" i="14"/>
  <c r="BD24" i="7"/>
  <c r="BC24" i="12"/>
  <c r="BC71" i="12" s="1"/>
  <c r="BC15" i="12"/>
  <c r="BC61" i="12" s="1"/>
  <c r="BD15" i="7"/>
  <c r="BD17" i="8"/>
  <c r="BC63" i="8"/>
  <c r="BD48" i="14"/>
  <c r="BC68" i="14"/>
  <c r="BD14" i="7"/>
  <c r="BC14" i="12"/>
  <c r="BD27" i="14"/>
  <c r="BC74" i="14"/>
  <c r="BD26" i="14"/>
  <c r="BC73" i="14"/>
  <c r="BJ11" i="7"/>
  <c r="BI11" i="12"/>
  <c r="BC65" i="8"/>
  <c r="BD43" i="8"/>
  <c r="BC54" i="7"/>
  <c r="BC68" i="7"/>
  <c r="BC72" i="7"/>
  <c r="BA56" i="7"/>
  <c r="BC70" i="7"/>
  <c r="BD67" i="7"/>
  <c r="BC73" i="7"/>
  <c r="BC55" i="7"/>
  <c r="BD66" i="7"/>
  <c r="BC75" i="7"/>
  <c r="BC71" i="7"/>
  <c r="BC64" i="7"/>
  <c r="BD60" i="7"/>
  <c r="BD69" i="7"/>
  <c r="BA56" i="8"/>
  <c r="BB42" i="8"/>
  <c r="BC61" i="7"/>
  <c r="BC59" i="7"/>
  <c r="BD57" i="7"/>
  <c r="BC58" i="7"/>
  <c r="BC55" i="8"/>
  <c r="BD40" i="8"/>
  <c r="BE57" i="8"/>
  <c r="BF39" i="8"/>
  <c r="BE74" i="8"/>
  <c r="BF27" i="8"/>
  <c r="BE66" i="8"/>
  <c r="BF46" i="8"/>
  <c r="BD54" i="8"/>
  <c r="BE38" i="8"/>
  <c r="BE61" i="8"/>
  <c r="BF15" i="8"/>
  <c r="BE59" i="8"/>
  <c r="BF11" i="8"/>
  <c r="BE58" i="8"/>
  <c r="BF29" i="8"/>
  <c r="BE64" i="8"/>
  <c r="BF18" i="8"/>
  <c r="BE70" i="8"/>
  <c r="BF21" i="8"/>
  <c r="BE62" i="8"/>
  <c r="BF16" i="8"/>
  <c r="BD68" i="8"/>
  <c r="BE48" i="8"/>
  <c r="BE60" i="8"/>
  <c r="BF13" i="8"/>
  <c r="BE69" i="8"/>
  <c r="BF19" i="8"/>
  <c r="BD53" i="8"/>
  <c r="BE30" i="8"/>
  <c r="BD73" i="8"/>
  <c r="BE26" i="8"/>
  <c r="BE67" i="8"/>
  <c r="BF47" i="8"/>
  <c r="BE72" i="8"/>
  <c r="BF25" i="8"/>
  <c r="BD71" i="8"/>
  <c r="BE24" i="8"/>
  <c r="C88" i="4"/>
  <c r="A88" i="4" s="1"/>
  <c r="D88" i="4" s="1"/>
  <c r="BC45" i="12" l="1"/>
  <c r="BD45" i="7"/>
  <c r="BD23" i="12"/>
  <c r="BE23" i="7"/>
  <c r="BE27" i="7"/>
  <c r="BD27" i="12"/>
  <c r="BD74" i="12" s="1"/>
  <c r="BD33" i="12"/>
  <c r="BE33" i="7"/>
  <c r="BE36" i="7"/>
  <c r="BD36" i="12"/>
  <c r="BE24" i="14"/>
  <c r="BD71" i="14"/>
  <c r="BD16" i="12"/>
  <c r="BD62" i="12" s="1"/>
  <c r="BE16" i="7"/>
  <c r="BE40" i="7"/>
  <c r="BD40" i="12"/>
  <c r="BE17" i="14"/>
  <c r="BD63" i="14"/>
  <c r="BE15" i="14"/>
  <c r="BD61" i="14"/>
  <c r="BD37" i="12"/>
  <c r="BE37" i="7"/>
  <c r="BC42" i="7"/>
  <c r="BB42" i="12"/>
  <c r="BB56" i="12" s="1"/>
  <c r="BB49" i="7"/>
  <c r="BC12" i="15" s="1"/>
  <c r="BD39" i="12"/>
  <c r="BD57" i="12" s="1"/>
  <c r="BE39" i="7"/>
  <c r="BE40" i="14"/>
  <c r="BD55" i="14"/>
  <c r="BE44" i="7"/>
  <c r="BD44" i="12"/>
  <c r="BE46" i="14"/>
  <c r="BD66" i="14"/>
  <c r="BC60" i="12"/>
  <c r="BD28" i="12"/>
  <c r="BD75" i="12" s="1"/>
  <c r="BE28" i="7"/>
  <c r="BE13" i="14"/>
  <c r="BD60" i="14"/>
  <c r="BC53" i="12"/>
  <c r="BE27" i="14"/>
  <c r="BD74" i="14"/>
  <c r="BE43" i="14"/>
  <c r="BD65" i="14"/>
  <c r="BE18" i="7"/>
  <c r="BD18" i="12"/>
  <c r="BD64" i="12" s="1"/>
  <c r="BD17" i="12"/>
  <c r="BD63" i="12" s="1"/>
  <c r="BE17" i="7"/>
  <c r="BC65" i="12"/>
  <c r="BE19" i="14"/>
  <c r="BD69" i="14"/>
  <c r="BE38" i="14"/>
  <c r="BD54" i="14"/>
  <c r="BD30" i="12"/>
  <c r="BE30" i="7"/>
  <c r="BD53" i="7"/>
  <c r="BE16" i="15" s="1"/>
  <c r="BD62" i="7"/>
  <c r="BE26" i="14"/>
  <c r="BD73" i="14"/>
  <c r="BE14" i="7"/>
  <c r="BD14" i="12"/>
  <c r="BD63" i="8"/>
  <c r="BE17" i="8"/>
  <c r="BD24" i="12"/>
  <c r="BD71" i="12" s="1"/>
  <c r="BE24" i="7"/>
  <c r="BE16" i="14"/>
  <c r="BD62" i="14"/>
  <c r="BD20" i="12"/>
  <c r="BE20" i="7"/>
  <c r="BE46" i="7"/>
  <c r="BD46" i="12"/>
  <c r="BD66" i="12" s="1"/>
  <c r="BD34" i="12"/>
  <c r="BE34" i="7"/>
  <c r="BC42" i="14"/>
  <c r="BB56" i="14"/>
  <c r="BB49" i="14"/>
  <c r="BC13" i="15" s="1"/>
  <c r="BC69" i="12"/>
  <c r="BC65" i="7"/>
  <c r="BE32" i="7"/>
  <c r="BD32" i="12"/>
  <c r="BD13" i="12"/>
  <c r="BD60" i="12" s="1"/>
  <c r="BE13" i="7"/>
  <c r="BD47" i="12"/>
  <c r="BD67" i="12" s="1"/>
  <c r="BE47" i="7"/>
  <c r="BE28" i="14"/>
  <c r="BD75" i="14"/>
  <c r="BE39" i="14"/>
  <c r="BD57" i="14"/>
  <c r="BE47" i="14"/>
  <c r="BD67" i="14"/>
  <c r="BD12" i="12"/>
  <c r="BD59" i="12" s="1"/>
  <c r="BE12" i="7"/>
  <c r="BD29" i="12"/>
  <c r="BD58" i="12" s="1"/>
  <c r="BE29" i="7"/>
  <c r="BE22" i="7"/>
  <c r="BD22" i="12"/>
  <c r="BE48" i="14"/>
  <c r="BD68" i="14"/>
  <c r="BD21" i="12"/>
  <c r="BE21" i="7"/>
  <c r="BD35" i="12"/>
  <c r="BE35" i="7"/>
  <c r="BD74" i="7"/>
  <c r="BD63" i="7"/>
  <c r="BD15" i="12"/>
  <c r="BD61" i="12" s="1"/>
  <c r="BE15" i="7"/>
  <c r="BE18" i="14"/>
  <c r="BD64" i="14"/>
  <c r="BE29" i="14"/>
  <c r="BD58" i="14"/>
  <c r="BE25" i="14"/>
  <c r="BD72" i="14"/>
  <c r="BE12" i="14"/>
  <c r="BD59" i="14"/>
  <c r="BE21" i="14"/>
  <c r="BD70" i="14"/>
  <c r="BD48" i="12"/>
  <c r="BD68" i="12" s="1"/>
  <c r="BE48" i="7"/>
  <c r="BD31" i="12"/>
  <c r="BE31" i="7"/>
  <c r="BD19" i="12"/>
  <c r="BE19" i="7"/>
  <c r="BE30" i="14"/>
  <c r="BD53" i="14"/>
  <c r="BE17" i="15" s="1"/>
  <c r="BD41" i="7"/>
  <c r="BC41" i="12"/>
  <c r="BC55" i="12" s="1"/>
  <c r="BD38" i="12"/>
  <c r="BD54" i="12" s="1"/>
  <c r="BE38" i="7"/>
  <c r="BD43" i="12"/>
  <c r="BE43" i="7"/>
  <c r="BD25" i="12"/>
  <c r="BD72" i="12" s="1"/>
  <c r="BE25" i="7"/>
  <c r="BD26" i="12"/>
  <c r="BD73" i="12" s="1"/>
  <c r="BE26" i="7"/>
  <c r="BD75" i="8"/>
  <c r="BE28" i="8"/>
  <c r="BK11" i="7"/>
  <c r="BJ11" i="12"/>
  <c r="BD58" i="7"/>
  <c r="BD59" i="7"/>
  <c r="BE60" i="7"/>
  <c r="BD71" i="7"/>
  <c r="BE66" i="7"/>
  <c r="BD73" i="7"/>
  <c r="BD70" i="7"/>
  <c r="BE62" i="7"/>
  <c r="BB56" i="7"/>
  <c r="BD72" i="7"/>
  <c r="BD54" i="7"/>
  <c r="BC42" i="8"/>
  <c r="BB56" i="8"/>
  <c r="BD55" i="8"/>
  <c r="BE40" i="8"/>
  <c r="BD65" i="8"/>
  <c r="BE43" i="8"/>
  <c r="BE57" i="7"/>
  <c r="BD61" i="7"/>
  <c r="BE69" i="7"/>
  <c r="BD64" i="7"/>
  <c r="BD75" i="7"/>
  <c r="BD55" i="7"/>
  <c r="BE67" i="7"/>
  <c r="BE74" i="7"/>
  <c r="BE63" i="7"/>
  <c r="BD68" i="7"/>
  <c r="BG39" i="8"/>
  <c r="BF57" i="8"/>
  <c r="BE71" i="8"/>
  <c r="BF24" i="8"/>
  <c r="BF67" i="8"/>
  <c r="BG47" i="8"/>
  <c r="BE53" i="8"/>
  <c r="BF30" i="8"/>
  <c r="BF69" i="8"/>
  <c r="BG19" i="8"/>
  <c r="BF62" i="8"/>
  <c r="BG16" i="8"/>
  <c r="BF64" i="8"/>
  <c r="BG18" i="8"/>
  <c r="BF59" i="8"/>
  <c r="BG11" i="8"/>
  <c r="BE54" i="8"/>
  <c r="BF38" i="8"/>
  <c r="BF66" i="8"/>
  <c r="BG46" i="8"/>
  <c r="BF72" i="8"/>
  <c r="BG25" i="8"/>
  <c r="BE68" i="8"/>
  <c r="BF48" i="8"/>
  <c r="BF70" i="8"/>
  <c r="BG21" i="8"/>
  <c r="BF58" i="8"/>
  <c r="BG29" i="8"/>
  <c r="BF61" i="8"/>
  <c r="BG15" i="8"/>
  <c r="BF74" i="8"/>
  <c r="BG27" i="8"/>
  <c r="BE73" i="8"/>
  <c r="BF26" i="8"/>
  <c r="BF60" i="8"/>
  <c r="BG13" i="8"/>
  <c r="C89" i="4"/>
  <c r="A89" i="4" s="1"/>
  <c r="D89" i="4" s="1"/>
  <c r="BF30" i="14" l="1"/>
  <c r="BE53" i="14"/>
  <c r="BF17" i="15" s="1"/>
  <c r="BF21" i="14"/>
  <c r="BE70" i="14"/>
  <c r="BE21" i="12"/>
  <c r="BF21" i="7"/>
  <c r="BF47" i="14"/>
  <c r="BE67" i="14"/>
  <c r="BF28" i="14"/>
  <c r="BE75" i="14"/>
  <c r="BF34" i="7"/>
  <c r="BE34" i="12"/>
  <c r="BE20" i="12"/>
  <c r="BF20" i="7"/>
  <c r="BE24" i="12"/>
  <c r="BE71" i="12" s="1"/>
  <c r="BF24" i="7"/>
  <c r="BE18" i="12"/>
  <c r="BE64" i="12" s="1"/>
  <c r="BF18" i="7"/>
  <c r="BF27" i="14"/>
  <c r="BE74" i="14"/>
  <c r="BF28" i="7"/>
  <c r="BE28" i="12"/>
  <c r="BE75" i="12" s="1"/>
  <c r="BF46" i="14"/>
  <c r="BE66" i="14"/>
  <c r="BF40" i="14"/>
  <c r="BE55" i="14"/>
  <c r="BF36" i="7"/>
  <c r="BE36" i="12"/>
  <c r="BF27" i="7"/>
  <c r="BE27" i="12"/>
  <c r="BE74" i="12" s="1"/>
  <c r="BF26" i="7"/>
  <c r="BE26" i="12"/>
  <c r="BE73" i="12" s="1"/>
  <c r="BF19" i="7"/>
  <c r="BE19" i="12"/>
  <c r="BE69" i="12" s="1"/>
  <c r="BE48" i="12"/>
  <c r="BE68" i="12" s="1"/>
  <c r="BF48" i="7"/>
  <c r="BF25" i="14"/>
  <c r="BE72" i="14"/>
  <c r="BF18" i="14"/>
  <c r="BE64" i="14"/>
  <c r="BD70" i="12"/>
  <c r="BF22" i="7"/>
  <c r="BE22" i="12"/>
  <c r="BE12" i="12"/>
  <c r="BE59" i="12" s="1"/>
  <c r="BF12" i="7"/>
  <c r="BF47" i="7"/>
  <c r="BE47" i="12"/>
  <c r="BE67" i="12" s="1"/>
  <c r="BF14" i="7"/>
  <c r="BE14" i="12"/>
  <c r="BF38" i="14"/>
  <c r="BE54" i="14"/>
  <c r="BF17" i="7"/>
  <c r="BE17" i="12"/>
  <c r="BE63" i="12" s="1"/>
  <c r="BE39" i="12"/>
  <c r="BE57" i="12" s="1"/>
  <c r="BF39" i="7"/>
  <c r="BC42" i="12"/>
  <c r="BC56" i="12" s="1"/>
  <c r="BD42" i="7"/>
  <c r="BF15" i="14"/>
  <c r="BE61" i="14"/>
  <c r="BE40" i="12"/>
  <c r="BF40" i="7"/>
  <c r="BE33" i="12"/>
  <c r="BF33" i="7"/>
  <c r="BF23" i="7"/>
  <c r="BE23" i="12"/>
  <c r="BE43" i="12"/>
  <c r="BF43" i="7"/>
  <c r="BE41" i="7"/>
  <c r="BD41" i="12"/>
  <c r="BD55" i="12" s="1"/>
  <c r="BD69" i="12"/>
  <c r="BF15" i="7"/>
  <c r="BE15" i="12"/>
  <c r="BE61" i="12" s="1"/>
  <c r="BF35" i="7"/>
  <c r="BE35" i="12"/>
  <c r="BE29" i="12"/>
  <c r="BE58" i="12" s="1"/>
  <c r="BF29" i="7"/>
  <c r="BF39" i="14"/>
  <c r="BE57" i="14"/>
  <c r="BF32" i="7"/>
  <c r="BE32" i="12"/>
  <c r="BF17" i="8"/>
  <c r="BE63" i="8"/>
  <c r="BE30" i="12"/>
  <c r="BF30" i="7"/>
  <c r="BF43" i="14"/>
  <c r="BE65" i="14"/>
  <c r="BE44" i="12"/>
  <c r="BF44" i="7"/>
  <c r="BE37" i="12"/>
  <c r="BF37" i="7"/>
  <c r="BF24" i="14"/>
  <c r="BE71" i="14"/>
  <c r="BE53" i="7"/>
  <c r="BF16" i="15" s="1"/>
  <c r="BF28" i="8"/>
  <c r="BE75" i="8"/>
  <c r="BE25" i="12"/>
  <c r="BE72" i="12" s="1"/>
  <c r="BF25" i="7"/>
  <c r="BF38" i="7"/>
  <c r="BE38" i="12"/>
  <c r="BE54" i="12" s="1"/>
  <c r="BF31" i="7"/>
  <c r="BE31" i="12"/>
  <c r="BF12" i="14"/>
  <c r="BE59" i="14"/>
  <c r="BF29" i="14"/>
  <c r="BE58" i="14"/>
  <c r="BF48" i="14"/>
  <c r="BE68" i="14"/>
  <c r="BF13" i="7"/>
  <c r="BE13" i="12"/>
  <c r="BE60" i="12" s="1"/>
  <c r="BD42" i="14"/>
  <c r="BC56" i="14"/>
  <c r="BC49" i="14"/>
  <c r="BD13" i="15" s="1"/>
  <c r="BF46" i="7"/>
  <c r="BE46" i="12"/>
  <c r="BE66" i="12" s="1"/>
  <c r="BF16" i="14"/>
  <c r="BE62" i="14"/>
  <c r="BF26" i="14"/>
  <c r="BE73" i="14"/>
  <c r="BD53" i="12"/>
  <c r="BF19" i="14"/>
  <c r="BE69" i="14"/>
  <c r="BF13" i="14"/>
  <c r="BE60" i="14"/>
  <c r="BF17" i="14"/>
  <c r="BE63" i="14"/>
  <c r="BF16" i="7"/>
  <c r="BE16" i="12"/>
  <c r="BE62" i="12" s="1"/>
  <c r="BD45" i="12"/>
  <c r="BD65" i="12" s="1"/>
  <c r="BE45" i="7"/>
  <c r="BD65" i="7"/>
  <c r="BC49" i="7"/>
  <c r="BD12" i="15" s="1"/>
  <c r="BL11" i="7"/>
  <c r="BK11" i="12"/>
  <c r="BF67" i="7"/>
  <c r="BE75" i="7"/>
  <c r="BF69" i="7"/>
  <c r="BF57" i="7"/>
  <c r="BE54" i="7"/>
  <c r="BC56" i="7"/>
  <c r="BE70" i="7"/>
  <c r="BE73" i="7"/>
  <c r="BE71" i="7"/>
  <c r="BE59" i="7"/>
  <c r="BF40" i="8"/>
  <c r="BE55" i="8"/>
  <c r="BE65" i="8"/>
  <c r="BF43" i="8"/>
  <c r="BE68" i="7"/>
  <c r="BF63" i="7"/>
  <c r="BF74" i="7"/>
  <c r="BE55" i="7"/>
  <c r="BE64" i="7"/>
  <c r="BE61" i="7"/>
  <c r="BD42" i="8"/>
  <c r="BC56" i="8"/>
  <c r="BE72" i="7"/>
  <c r="BF62" i="7"/>
  <c r="BF53" i="7"/>
  <c r="BG16" i="15" s="1"/>
  <c r="BF66" i="7"/>
  <c r="BF60" i="7"/>
  <c r="BE58" i="7"/>
  <c r="BG57" i="8"/>
  <c r="BH39" i="8"/>
  <c r="BG74" i="8"/>
  <c r="BH27" i="8"/>
  <c r="BF68" i="8"/>
  <c r="BG48" i="8"/>
  <c r="BF54" i="8"/>
  <c r="BG38" i="8"/>
  <c r="BG59" i="8"/>
  <c r="BH11" i="8"/>
  <c r="BG62" i="8"/>
  <c r="BH16" i="8"/>
  <c r="BG69" i="8"/>
  <c r="BH19" i="8"/>
  <c r="BG67" i="8"/>
  <c r="BH47" i="8"/>
  <c r="BF73" i="8"/>
  <c r="BG26" i="8"/>
  <c r="BG58" i="8"/>
  <c r="BH29" i="8"/>
  <c r="BG70" i="8"/>
  <c r="BH21" i="8"/>
  <c r="BG66" i="8"/>
  <c r="BH46" i="8"/>
  <c r="BG64" i="8"/>
  <c r="BH18" i="8"/>
  <c r="BF53" i="8"/>
  <c r="BG30" i="8"/>
  <c r="BF71" i="8"/>
  <c r="BG24" i="8"/>
  <c r="BG61" i="8"/>
  <c r="BH15" i="8"/>
  <c r="BG72" i="8"/>
  <c r="BH25" i="8"/>
  <c r="BG60" i="8"/>
  <c r="BH13" i="8"/>
  <c r="C90" i="4"/>
  <c r="A90" i="4" s="1"/>
  <c r="D90" i="4" s="1"/>
  <c r="BF45" i="7" l="1"/>
  <c r="BE45" i="12"/>
  <c r="BG26" i="14"/>
  <c r="BF73" i="14"/>
  <c r="BF46" i="12"/>
  <c r="BF66" i="12" s="1"/>
  <c r="BG46" i="7"/>
  <c r="BG12" i="14"/>
  <c r="BF59" i="14"/>
  <c r="BF38" i="12"/>
  <c r="BF54" i="12" s="1"/>
  <c r="BG38" i="7"/>
  <c r="BG28" i="8"/>
  <c r="BF75" i="8"/>
  <c r="BG24" i="14"/>
  <c r="BF71" i="14"/>
  <c r="BE53" i="12"/>
  <c r="BF32" i="12"/>
  <c r="BG32" i="7"/>
  <c r="BF15" i="12"/>
  <c r="BF61" i="12" s="1"/>
  <c r="BG15" i="7"/>
  <c r="BG23" i="7"/>
  <c r="BF23" i="12"/>
  <c r="BF17" i="12"/>
  <c r="BF63" i="12" s="1"/>
  <c r="BG17" i="7"/>
  <c r="BG14" i="7"/>
  <c r="BF14" i="12"/>
  <c r="BG12" i="7"/>
  <c r="BF12" i="12"/>
  <c r="BF59" i="12" s="1"/>
  <c r="BG25" i="14"/>
  <c r="BF72" i="14"/>
  <c r="BG19" i="7"/>
  <c r="BF19" i="12"/>
  <c r="BG46" i="14"/>
  <c r="BF66" i="14"/>
  <c r="BG27" i="14"/>
  <c r="BF74" i="14"/>
  <c r="BG34" i="7"/>
  <c r="BF34" i="12"/>
  <c r="BG47" i="14"/>
  <c r="BF67" i="14"/>
  <c r="BG21" i="14"/>
  <c r="BF70" i="14"/>
  <c r="BG17" i="14"/>
  <c r="BF63" i="14"/>
  <c r="BG19" i="14"/>
  <c r="BF69" i="14"/>
  <c r="BG13" i="7"/>
  <c r="BF13" i="12"/>
  <c r="BG29" i="14"/>
  <c r="BF58" i="14"/>
  <c r="BG25" i="7"/>
  <c r="BF25" i="12"/>
  <c r="BF72" i="12" s="1"/>
  <c r="BF37" i="12"/>
  <c r="BG37" i="7"/>
  <c r="BG43" i="7"/>
  <c r="BF43" i="12"/>
  <c r="BF33" i="12"/>
  <c r="BG33" i="7"/>
  <c r="BG39" i="7"/>
  <c r="BF39" i="12"/>
  <c r="BF57" i="12" s="1"/>
  <c r="BG48" i="7"/>
  <c r="BF48" i="12"/>
  <c r="BF68" i="12" s="1"/>
  <c r="BF27" i="12"/>
  <c r="BF74" i="12" s="1"/>
  <c r="BG27" i="7"/>
  <c r="BG18" i="7"/>
  <c r="BF18" i="12"/>
  <c r="BF64" i="12" s="1"/>
  <c r="BG20" i="7"/>
  <c r="BF20" i="12"/>
  <c r="BF21" i="12"/>
  <c r="BG21" i="7"/>
  <c r="BG16" i="14"/>
  <c r="BF62" i="14"/>
  <c r="BF31" i="12"/>
  <c r="BG31" i="7"/>
  <c r="BE65" i="7"/>
  <c r="BG43" i="14"/>
  <c r="BF65" i="14"/>
  <c r="BG17" i="8"/>
  <c r="BF63" i="8"/>
  <c r="BG39" i="14"/>
  <c r="BF57" i="14"/>
  <c r="BF35" i="12"/>
  <c r="BG35" i="7"/>
  <c r="BE65" i="12"/>
  <c r="BG15" i="14"/>
  <c r="BF61" i="14"/>
  <c r="BG38" i="14"/>
  <c r="BF54" i="14"/>
  <c r="BF47" i="12"/>
  <c r="BF67" i="12" s="1"/>
  <c r="BG47" i="7"/>
  <c r="BG18" i="14"/>
  <c r="BF64" i="14"/>
  <c r="BF26" i="12"/>
  <c r="BF73" i="12" s="1"/>
  <c r="BG26" i="7"/>
  <c r="BG40" i="14"/>
  <c r="BF55" i="14"/>
  <c r="BF28" i="12"/>
  <c r="BF75" i="12" s="1"/>
  <c r="BG28" i="7"/>
  <c r="BG28" i="14"/>
  <c r="BF75" i="14"/>
  <c r="BE70" i="12"/>
  <c r="BG30" i="14"/>
  <c r="BF53" i="14"/>
  <c r="BG17" i="15" s="1"/>
  <c r="BF16" i="12"/>
  <c r="BF62" i="12" s="1"/>
  <c r="BG16" i="7"/>
  <c r="BG13" i="14"/>
  <c r="BF60" i="14"/>
  <c r="BE42" i="14"/>
  <c r="BD56" i="14"/>
  <c r="BD49" i="14"/>
  <c r="BE13" i="15" s="1"/>
  <c r="BG48" i="14"/>
  <c r="BF68" i="14"/>
  <c r="BG44" i="7"/>
  <c r="BF44" i="12"/>
  <c r="BG30" i="7"/>
  <c r="BF30" i="12"/>
  <c r="BG29" i="7"/>
  <c r="BF29" i="12"/>
  <c r="BF58" i="12" s="1"/>
  <c r="BE41" i="12"/>
  <c r="BE55" i="12" s="1"/>
  <c r="BF41" i="7"/>
  <c r="BF40" i="12"/>
  <c r="BG40" i="7"/>
  <c r="BE42" i="7"/>
  <c r="BD42" i="12"/>
  <c r="BD56" i="12" s="1"/>
  <c r="BD49" i="7"/>
  <c r="BE12" i="15" s="1"/>
  <c r="BE49" i="7"/>
  <c r="BF12" i="15" s="1"/>
  <c r="BG22" i="7"/>
  <c r="BF22" i="12"/>
  <c r="BG36" i="7"/>
  <c r="BG53" i="7" s="1"/>
  <c r="BH16" i="15" s="1"/>
  <c r="BF36" i="12"/>
  <c r="BG24" i="7"/>
  <c r="BF24" i="12"/>
  <c r="BF71" i="12" s="1"/>
  <c r="BM11" i="7"/>
  <c r="BL11" i="12"/>
  <c r="BG60" i="7"/>
  <c r="BF72" i="7"/>
  <c r="BF61" i="7"/>
  <c r="BG63" i="7"/>
  <c r="BF59" i="7"/>
  <c r="BF73" i="7"/>
  <c r="BD56" i="7"/>
  <c r="BG57" i="7"/>
  <c r="BF75" i="7"/>
  <c r="BF65" i="8"/>
  <c r="BG43" i="8"/>
  <c r="BF58" i="7"/>
  <c r="BG66" i="7"/>
  <c r="BG62" i="7"/>
  <c r="BD56" i="8"/>
  <c r="BE42" i="8"/>
  <c r="BF64" i="7"/>
  <c r="BG74" i="7"/>
  <c r="BF68" i="7"/>
  <c r="BF55" i="8"/>
  <c r="BG40" i="8"/>
  <c r="BF71" i="7"/>
  <c r="BF70" i="7"/>
  <c r="BF54" i="7"/>
  <c r="BG69" i="7"/>
  <c r="BG67" i="7"/>
  <c r="BH57" i="8"/>
  <c r="BI39" i="8"/>
  <c r="BH60" i="8"/>
  <c r="BI13" i="8"/>
  <c r="BH61" i="8"/>
  <c r="BI15" i="8"/>
  <c r="BG53" i="8"/>
  <c r="BH30" i="8"/>
  <c r="BH64" i="8"/>
  <c r="BI18" i="8"/>
  <c r="BH66" i="8"/>
  <c r="BI46" i="8"/>
  <c r="BH58" i="8"/>
  <c r="BI29" i="8"/>
  <c r="BH67" i="8"/>
  <c r="BI47" i="8"/>
  <c r="BH62" i="8"/>
  <c r="BI16" i="8"/>
  <c r="BG54" i="8"/>
  <c r="BH38" i="8"/>
  <c r="BH74" i="8"/>
  <c r="BI27" i="8"/>
  <c r="BH72" i="8"/>
  <c r="BI25" i="8"/>
  <c r="BG71" i="8"/>
  <c r="BH24" i="8"/>
  <c r="BH70" i="8"/>
  <c r="BI21" i="8"/>
  <c r="BG73" i="8"/>
  <c r="BH26" i="8"/>
  <c r="BH69" i="8"/>
  <c r="BI19" i="8"/>
  <c r="BH59" i="8"/>
  <c r="BI11" i="8"/>
  <c r="BG68" i="8"/>
  <c r="BH48" i="8"/>
  <c r="C91" i="4"/>
  <c r="A91" i="4" s="1"/>
  <c r="D91" i="4" s="1"/>
  <c r="BG41" i="7" l="1"/>
  <c r="BF41" i="12"/>
  <c r="BF53" i="12"/>
  <c r="BF42" i="14"/>
  <c r="BE56" i="14"/>
  <c r="BE49" i="14"/>
  <c r="BF13" i="15" s="1"/>
  <c r="BH15" i="14"/>
  <c r="BG61" i="14"/>
  <c r="BF70" i="12"/>
  <c r="BG18" i="12"/>
  <c r="BG64" i="12" s="1"/>
  <c r="BH18" i="7"/>
  <c r="BH48" i="7"/>
  <c r="BG48" i="12"/>
  <c r="BG68" i="12" s="1"/>
  <c r="BH29" i="14"/>
  <c r="BG58" i="14"/>
  <c r="BH19" i="14"/>
  <c r="BG69" i="14"/>
  <c r="BH21" i="14"/>
  <c r="BG70" i="14"/>
  <c r="BG34" i="12"/>
  <c r="BH34" i="7"/>
  <c r="BH46" i="14"/>
  <c r="BG66" i="14"/>
  <c r="BH25" i="14"/>
  <c r="BG72" i="14"/>
  <c r="BH38" i="7"/>
  <c r="BG38" i="12"/>
  <c r="BG54" i="12" s="1"/>
  <c r="BH12" i="14"/>
  <c r="BG59" i="14"/>
  <c r="BH26" i="14"/>
  <c r="BG73" i="14"/>
  <c r="BF55" i="7"/>
  <c r="BG24" i="12"/>
  <c r="BG71" i="12" s="1"/>
  <c r="BH24" i="7"/>
  <c r="BG22" i="12"/>
  <c r="BH22" i="7"/>
  <c r="BE42" i="12"/>
  <c r="BE56" i="12" s="1"/>
  <c r="BF42" i="7"/>
  <c r="BG30" i="12"/>
  <c r="BH30" i="7"/>
  <c r="BH48" i="14"/>
  <c r="BG68" i="14"/>
  <c r="BH39" i="14"/>
  <c r="BG57" i="14"/>
  <c r="BH43" i="14"/>
  <c r="BG65" i="14"/>
  <c r="BG27" i="12"/>
  <c r="BG74" i="12" s="1"/>
  <c r="BH27" i="7"/>
  <c r="BF60" i="12"/>
  <c r="BF69" i="12"/>
  <c r="BF49" i="7"/>
  <c r="BG12" i="15" s="1"/>
  <c r="BH14" i="7"/>
  <c r="BG14" i="12"/>
  <c r="BH32" i="7"/>
  <c r="BG32" i="12"/>
  <c r="BH24" i="14"/>
  <c r="BG71" i="14"/>
  <c r="BH46" i="7"/>
  <c r="BG46" i="12"/>
  <c r="BG66" i="12" s="1"/>
  <c r="BH40" i="7"/>
  <c r="BG40" i="12"/>
  <c r="BH13" i="14"/>
  <c r="BG60" i="14"/>
  <c r="BH28" i="14"/>
  <c r="BG75" i="14"/>
  <c r="BH40" i="14"/>
  <c r="BG55" i="14"/>
  <c r="BH18" i="14"/>
  <c r="BG64" i="14"/>
  <c r="BH38" i="14"/>
  <c r="BG54" i="14"/>
  <c r="BG35" i="12"/>
  <c r="BH35" i="7"/>
  <c r="BH16" i="14"/>
  <c r="BG62" i="14"/>
  <c r="BH20" i="7"/>
  <c r="BG20" i="12"/>
  <c r="BH39" i="7"/>
  <c r="BG39" i="12"/>
  <c r="BG57" i="12" s="1"/>
  <c r="BH43" i="7"/>
  <c r="BG43" i="12"/>
  <c r="BH25" i="7"/>
  <c r="BG25" i="12"/>
  <c r="BG72" i="12" s="1"/>
  <c r="BH13" i="7"/>
  <c r="BG13" i="12"/>
  <c r="BG60" i="12" s="1"/>
  <c r="BH17" i="14"/>
  <c r="BG63" i="14"/>
  <c r="BH47" i="14"/>
  <c r="BG67" i="14"/>
  <c r="BH27" i="14"/>
  <c r="BG74" i="14"/>
  <c r="BG19" i="12"/>
  <c r="BG69" i="12" s="1"/>
  <c r="BH19" i="7"/>
  <c r="BH17" i="7"/>
  <c r="BG17" i="12"/>
  <c r="BG63" i="12" s="1"/>
  <c r="BH23" i="7"/>
  <c r="BG23" i="12"/>
  <c r="BG45" i="7"/>
  <c r="BF45" i="12"/>
  <c r="BF65" i="12" s="1"/>
  <c r="BF65" i="7"/>
  <c r="BG36" i="12"/>
  <c r="BH36" i="7"/>
  <c r="BF55" i="12"/>
  <c r="BG29" i="12"/>
  <c r="BG58" i="12" s="1"/>
  <c r="BH29" i="7"/>
  <c r="BG44" i="12"/>
  <c r="BH44" i="7"/>
  <c r="BH16" i="7"/>
  <c r="BG16" i="12"/>
  <c r="BG62" i="12" s="1"/>
  <c r="BH30" i="14"/>
  <c r="BG53" i="14"/>
  <c r="BH17" i="15" s="1"/>
  <c r="BH28" i="7"/>
  <c r="BG28" i="12"/>
  <c r="BG75" i="12" s="1"/>
  <c r="BG26" i="12"/>
  <c r="BG73" i="12" s="1"/>
  <c r="BH26" i="7"/>
  <c r="BG47" i="12"/>
  <c r="BG67" i="12" s="1"/>
  <c r="BH47" i="7"/>
  <c r="BG63" i="8"/>
  <c r="BH17" i="8"/>
  <c r="BG31" i="12"/>
  <c r="BH31" i="7"/>
  <c r="BG21" i="12"/>
  <c r="BG70" i="12" s="1"/>
  <c r="BH21" i="7"/>
  <c r="BH33" i="7"/>
  <c r="BG33" i="12"/>
  <c r="BG37" i="12"/>
  <c r="BH37" i="7"/>
  <c r="BG12" i="12"/>
  <c r="BG59" i="12" s="1"/>
  <c r="BH12" i="7"/>
  <c r="BH15" i="7"/>
  <c r="BG15" i="12"/>
  <c r="BG61" i="12" s="1"/>
  <c r="BG75" i="8"/>
  <c r="BH28" i="8"/>
  <c r="BU71" i="15"/>
  <c r="BU81" i="15"/>
  <c r="BN11" i="7"/>
  <c r="BM11" i="12"/>
  <c r="BH67" i="7"/>
  <c r="BG54" i="7"/>
  <c r="BG71" i="7"/>
  <c r="BG68" i="7"/>
  <c r="BG64" i="7"/>
  <c r="BH62" i="7"/>
  <c r="BG58" i="7"/>
  <c r="BH57" i="7"/>
  <c r="BG73" i="7"/>
  <c r="BH63" i="7"/>
  <c r="BG61" i="7"/>
  <c r="BH53" i="7"/>
  <c r="BI16" i="15" s="1"/>
  <c r="BG55" i="8"/>
  <c r="BH40" i="8"/>
  <c r="BE56" i="8"/>
  <c r="BF42" i="8"/>
  <c r="BG65" i="8"/>
  <c r="BH43" i="8"/>
  <c r="BH69" i="7"/>
  <c r="BG70" i="7"/>
  <c r="BH74" i="7"/>
  <c r="BH66" i="7"/>
  <c r="BG75" i="7"/>
  <c r="BE56" i="7"/>
  <c r="BG59" i="7"/>
  <c r="BG55" i="7"/>
  <c r="BG72" i="7"/>
  <c r="BH60" i="7"/>
  <c r="BI57" i="8"/>
  <c r="BJ39" i="8"/>
  <c r="BH68" i="8"/>
  <c r="BI48" i="8"/>
  <c r="BI69" i="8"/>
  <c r="BJ19" i="8"/>
  <c r="BH71" i="8"/>
  <c r="BI24" i="8"/>
  <c r="BH54" i="8"/>
  <c r="BI38" i="8"/>
  <c r="BI67" i="8"/>
  <c r="BJ47" i="8"/>
  <c r="BI64" i="8"/>
  <c r="BJ18" i="8"/>
  <c r="BI61" i="8"/>
  <c r="BJ15" i="8"/>
  <c r="BI59" i="8"/>
  <c r="BJ11" i="8"/>
  <c r="BH73" i="8"/>
  <c r="BI26" i="8"/>
  <c r="BI70" i="8"/>
  <c r="BJ21" i="8"/>
  <c r="BI72" i="8"/>
  <c r="BJ25" i="8"/>
  <c r="BI74" i="8"/>
  <c r="BJ27" i="8"/>
  <c r="BI62" i="8"/>
  <c r="BJ16" i="8"/>
  <c r="BI58" i="8"/>
  <c r="BJ29" i="8"/>
  <c r="BI66" i="8"/>
  <c r="BJ46" i="8"/>
  <c r="BH53" i="8"/>
  <c r="BI30" i="8"/>
  <c r="BI60" i="8"/>
  <c r="BJ13" i="8"/>
  <c r="C92" i="4"/>
  <c r="A92" i="4" s="1"/>
  <c r="D92" i="4" s="1"/>
  <c r="BI33" i="7" l="1"/>
  <c r="BH33" i="12"/>
  <c r="BH28" i="12"/>
  <c r="BH75" i="12" s="1"/>
  <c r="BI28" i="7"/>
  <c r="BI16" i="7"/>
  <c r="BH16" i="12"/>
  <c r="BH62" i="12" s="1"/>
  <c r="BI19" i="7"/>
  <c r="BH19" i="12"/>
  <c r="BH35" i="12"/>
  <c r="BI35" i="7"/>
  <c r="BF42" i="12"/>
  <c r="BF56" i="12" s="1"/>
  <c r="BG42" i="7"/>
  <c r="BI24" i="7"/>
  <c r="BH24" i="12"/>
  <c r="BH71" i="12" s="1"/>
  <c r="BI12" i="14"/>
  <c r="BH59" i="14"/>
  <c r="BI25" i="14"/>
  <c r="BH72" i="14"/>
  <c r="BI19" i="14"/>
  <c r="BH69" i="14"/>
  <c r="BH48" i="12"/>
  <c r="BH68" i="12" s="1"/>
  <c r="BI48" i="7"/>
  <c r="BG42" i="14"/>
  <c r="BF56" i="14"/>
  <c r="BF49" i="14"/>
  <c r="BG13" i="15" s="1"/>
  <c r="BH15" i="12"/>
  <c r="BH61" i="12" s="1"/>
  <c r="BI15" i="7"/>
  <c r="BI37" i="7"/>
  <c r="BH37" i="12"/>
  <c r="BI21" i="7"/>
  <c r="BH21" i="12"/>
  <c r="BI17" i="8"/>
  <c r="BH63" i="8"/>
  <c r="BI26" i="7"/>
  <c r="BH26" i="12"/>
  <c r="BH73" i="12" s="1"/>
  <c r="BI44" i="7"/>
  <c r="BH44" i="12"/>
  <c r="BI23" i="7"/>
  <c r="BH23" i="12"/>
  <c r="BI47" i="14"/>
  <c r="BH67" i="14"/>
  <c r="BI13" i="7"/>
  <c r="BH13" i="12"/>
  <c r="BH43" i="12"/>
  <c r="BI43" i="7"/>
  <c r="BI20" i="7"/>
  <c r="BH20" i="12"/>
  <c r="BI18" i="14"/>
  <c r="BH64" i="14"/>
  <c r="BI28" i="14"/>
  <c r="BH75" i="14"/>
  <c r="BI40" i="7"/>
  <c r="BH40" i="12"/>
  <c r="BI24" i="14"/>
  <c r="BH71" i="14"/>
  <c r="BH14" i="12"/>
  <c r="BI14" i="7"/>
  <c r="BI43" i="14"/>
  <c r="BH65" i="14"/>
  <c r="BI48" i="14"/>
  <c r="BH68" i="14"/>
  <c r="BI26" i="14"/>
  <c r="BH73" i="14"/>
  <c r="BI18" i="7"/>
  <c r="BH18" i="12"/>
  <c r="BH64" i="12" s="1"/>
  <c r="BI15" i="14"/>
  <c r="BH61" i="14"/>
  <c r="BI28" i="8"/>
  <c r="BH75" i="8"/>
  <c r="BI30" i="14"/>
  <c r="BH53" i="14"/>
  <c r="BI17" i="15" s="1"/>
  <c r="BI36" i="7"/>
  <c r="BH36" i="12"/>
  <c r="BH27" i="12"/>
  <c r="BH74" i="12" s="1"/>
  <c r="BI27" i="7"/>
  <c r="BI30" i="7"/>
  <c r="BH30" i="12"/>
  <c r="BH22" i="12"/>
  <c r="BI22" i="7"/>
  <c r="BH38" i="12"/>
  <c r="BH54" i="12" s="1"/>
  <c r="BI38" i="7"/>
  <c r="BI46" i="14"/>
  <c r="BH66" i="14"/>
  <c r="BI21" i="14"/>
  <c r="BH70" i="14"/>
  <c r="BI29" i="14"/>
  <c r="BH58" i="14"/>
  <c r="BI12" i="7"/>
  <c r="BH12" i="12"/>
  <c r="BH59" i="12" s="1"/>
  <c r="BI31" i="7"/>
  <c r="BH31" i="12"/>
  <c r="BI47" i="7"/>
  <c r="BH47" i="12"/>
  <c r="BH67" i="12" s="1"/>
  <c r="BI29" i="7"/>
  <c r="BH29" i="12"/>
  <c r="BH58" i="12" s="1"/>
  <c r="BH45" i="7"/>
  <c r="BG45" i="12"/>
  <c r="BG65" i="12" s="1"/>
  <c r="BG65" i="7"/>
  <c r="BH17" i="12"/>
  <c r="BH63" i="12" s="1"/>
  <c r="BI17" i="7"/>
  <c r="BI27" i="14"/>
  <c r="BH74" i="14"/>
  <c r="BI17" i="14"/>
  <c r="BH63" i="14"/>
  <c r="BI25" i="7"/>
  <c r="BH25" i="12"/>
  <c r="BH72" i="12" s="1"/>
  <c r="BH39" i="12"/>
  <c r="BH57" i="12" s="1"/>
  <c r="BI39" i="7"/>
  <c r="BI16" i="14"/>
  <c r="BH62" i="14"/>
  <c r="BI38" i="14"/>
  <c r="BH54" i="14"/>
  <c r="BI40" i="14"/>
  <c r="BH55" i="14"/>
  <c r="BI13" i="14"/>
  <c r="BH60" i="14"/>
  <c r="BI46" i="7"/>
  <c r="BH46" i="12"/>
  <c r="BH66" i="12" s="1"/>
  <c r="BH32" i="12"/>
  <c r="BI32" i="7"/>
  <c r="BI39" i="14"/>
  <c r="BH57" i="14"/>
  <c r="BG53" i="12"/>
  <c r="BI34" i="7"/>
  <c r="BH34" i="12"/>
  <c r="BH41" i="7"/>
  <c r="BG41" i="12"/>
  <c r="BG55" i="12" s="1"/>
  <c r="BU68" i="15"/>
  <c r="BU74" i="15"/>
  <c r="BU69" i="15"/>
  <c r="BU85" i="15"/>
  <c r="BU83" i="15"/>
  <c r="BU72" i="15"/>
  <c r="BU80" i="15"/>
  <c r="BO11" i="7"/>
  <c r="BN11" i="12"/>
  <c r="BH55" i="8"/>
  <c r="BI40" i="8"/>
  <c r="BH72" i="7"/>
  <c r="BH59" i="7"/>
  <c r="BH75" i="7"/>
  <c r="BH61" i="7"/>
  <c r="BH73" i="7"/>
  <c r="BI62" i="7"/>
  <c r="BH68" i="7"/>
  <c r="BH54" i="7"/>
  <c r="BI60" i="7"/>
  <c r="BF56" i="7"/>
  <c r="BI43" i="8"/>
  <c r="BH65" i="8"/>
  <c r="BF56" i="8"/>
  <c r="BG42" i="8"/>
  <c r="BI66" i="7"/>
  <c r="BH70" i="7"/>
  <c r="BI63" i="7"/>
  <c r="BI57" i="7"/>
  <c r="BH58" i="7"/>
  <c r="BH64" i="7"/>
  <c r="BH71" i="7"/>
  <c r="BI67" i="7"/>
  <c r="BJ57" i="8"/>
  <c r="BK39" i="8"/>
  <c r="BJ60" i="8"/>
  <c r="BK13" i="8"/>
  <c r="BJ66" i="8"/>
  <c r="BK46" i="8"/>
  <c r="BJ62" i="8"/>
  <c r="BK16" i="8"/>
  <c r="BJ72" i="8"/>
  <c r="BK25" i="8"/>
  <c r="BJ59" i="8"/>
  <c r="BK11" i="8"/>
  <c r="BJ61" i="8"/>
  <c r="BK15" i="8"/>
  <c r="BI71" i="8"/>
  <c r="BJ24" i="8"/>
  <c r="BI68" i="8"/>
  <c r="BJ48" i="8"/>
  <c r="BI53" i="8"/>
  <c r="BJ30" i="8"/>
  <c r="BJ58" i="8"/>
  <c r="BK29" i="8"/>
  <c r="BJ74" i="8"/>
  <c r="BK27" i="8"/>
  <c r="BI73" i="8"/>
  <c r="BJ26" i="8"/>
  <c r="BJ64" i="8"/>
  <c r="BK18" i="8"/>
  <c r="BJ67" i="8"/>
  <c r="BK47" i="8"/>
  <c r="BJ69" i="8"/>
  <c r="BK19" i="8"/>
  <c r="BI54" i="8"/>
  <c r="BJ38" i="8"/>
  <c r="BJ70" i="8"/>
  <c r="BK21" i="8"/>
  <c r="C93" i="4"/>
  <c r="A93" i="4" s="1"/>
  <c r="D93" i="4" s="1"/>
  <c r="BH60" i="12" l="1"/>
  <c r="BJ19" i="7"/>
  <c r="BI19" i="12"/>
  <c r="BH55" i="7"/>
  <c r="BJ39" i="14"/>
  <c r="BI57" i="14"/>
  <c r="BJ46" i="7"/>
  <c r="BI46" i="12"/>
  <c r="BI66" i="12" s="1"/>
  <c r="BJ40" i="14"/>
  <c r="BI55" i="14"/>
  <c r="BJ16" i="14"/>
  <c r="BI62" i="14"/>
  <c r="BI25" i="12"/>
  <c r="BI72" i="12" s="1"/>
  <c r="BJ25" i="7"/>
  <c r="BJ27" i="14"/>
  <c r="BI74" i="14"/>
  <c r="BJ29" i="14"/>
  <c r="BI58" i="14"/>
  <c r="BJ46" i="14"/>
  <c r="BI66" i="14"/>
  <c r="BJ30" i="14"/>
  <c r="BI53" i="14"/>
  <c r="BJ17" i="15" s="1"/>
  <c r="BJ15" i="14"/>
  <c r="BI61" i="14"/>
  <c r="BJ26" i="14"/>
  <c r="BI73" i="14"/>
  <c r="BJ43" i="14"/>
  <c r="BI65" i="14"/>
  <c r="BJ24" i="14"/>
  <c r="BI71" i="14"/>
  <c r="BJ28" i="14"/>
  <c r="BI75" i="14"/>
  <c r="BJ20" i="7"/>
  <c r="BI20" i="12"/>
  <c r="BJ13" i="7"/>
  <c r="BI13" i="12"/>
  <c r="BJ23" i="7"/>
  <c r="BI23" i="12"/>
  <c r="BI26" i="12"/>
  <c r="BI73" i="12" s="1"/>
  <c r="BJ26" i="7"/>
  <c r="BJ21" i="7"/>
  <c r="BI21" i="12"/>
  <c r="BH42" i="14"/>
  <c r="BG56" i="14"/>
  <c r="BG49" i="14"/>
  <c r="BH13" i="15" s="1"/>
  <c r="BJ19" i="14"/>
  <c r="BI69" i="14"/>
  <c r="BG42" i="12"/>
  <c r="BG56" i="12" s="1"/>
  <c r="BH42" i="7"/>
  <c r="BH49" i="7" s="1"/>
  <c r="BI12" i="15" s="1"/>
  <c r="BG49" i="7"/>
  <c r="BH12" i="15" s="1"/>
  <c r="BI41" i="7"/>
  <c r="BH41" i="12"/>
  <c r="BH55" i="12" s="1"/>
  <c r="BI29" i="12"/>
  <c r="BI58" i="12" s="1"/>
  <c r="BJ29" i="7"/>
  <c r="BI27" i="12"/>
  <c r="BI74" i="12" s="1"/>
  <c r="BJ27" i="7"/>
  <c r="BJ15" i="7"/>
  <c r="BI15" i="12"/>
  <c r="BI61" i="12" s="1"/>
  <c r="BI24" i="12"/>
  <c r="BI71" i="12" s="1"/>
  <c r="BJ24" i="7"/>
  <c r="BI69" i="7"/>
  <c r="BJ34" i="7"/>
  <c r="BI34" i="12"/>
  <c r="BJ32" i="7"/>
  <c r="BI32" i="12"/>
  <c r="BI39" i="12"/>
  <c r="BI57" i="12" s="1"/>
  <c r="BJ39" i="7"/>
  <c r="BJ17" i="7"/>
  <c r="BI17" i="12"/>
  <c r="BI63" i="12" s="1"/>
  <c r="BH45" i="12"/>
  <c r="BI45" i="7"/>
  <c r="BH65" i="7"/>
  <c r="BJ47" i="7"/>
  <c r="BI47" i="12"/>
  <c r="BI67" i="12" s="1"/>
  <c r="BI38" i="12"/>
  <c r="BI54" i="12" s="1"/>
  <c r="BJ38" i="7"/>
  <c r="BH53" i="12"/>
  <c r="BJ14" i="7"/>
  <c r="BI14" i="12"/>
  <c r="BJ43" i="7"/>
  <c r="BI43" i="12"/>
  <c r="BJ48" i="7"/>
  <c r="BI48" i="12"/>
  <c r="BI68" i="12" s="1"/>
  <c r="BJ12" i="14"/>
  <c r="BI59" i="14"/>
  <c r="BI16" i="12"/>
  <c r="BI62" i="12" s="1"/>
  <c r="BJ16" i="7"/>
  <c r="BI33" i="12"/>
  <c r="BJ33" i="7"/>
  <c r="BJ31" i="7"/>
  <c r="BI31" i="12"/>
  <c r="BJ22" i="7"/>
  <c r="BI22" i="12"/>
  <c r="BH70" i="12"/>
  <c r="BJ35" i="7"/>
  <c r="BI35" i="12"/>
  <c r="BI53" i="7"/>
  <c r="BJ16" i="15" s="1"/>
  <c r="BI74" i="7"/>
  <c r="BJ13" i="14"/>
  <c r="BI60" i="14"/>
  <c r="BJ38" i="14"/>
  <c r="BI54" i="14"/>
  <c r="BJ17" i="14"/>
  <c r="BI63" i="14"/>
  <c r="BJ12" i="7"/>
  <c r="BI12" i="12"/>
  <c r="BI59" i="12" s="1"/>
  <c r="BJ21" i="14"/>
  <c r="BI70" i="14"/>
  <c r="BJ30" i="7"/>
  <c r="BI30" i="12"/>
  <c r="BJ36" i="7"/>
  <c r="BI36" i="12"/>
  <c r="BJ28" i="8"/>
  <c r="BI75" i="8"/>
  <c r="BJ18" i="7"/>
  <c r="BI18" i="12"/>
  <c r="BI64" i="12" s="1"/>
  <c r="BJ48" i="14"/>
  <c r="BI68" i="14"/>
  <c r="BI40" i="12"/>
  <c r="BJ40" i="7"/>
  <c r="BJ18" i="14"/>
  <c r="BI64" i="14"/>
  <c r="BH65" i="12"/>
  <c r="BJ47" i="14"/>
  <c r="BI67" i="14"/>
  <c r="BJ44" i="7"/>
  <c r="BI44" i="12"/>
  <c r="BJ17" i="8"/>
  <c r="BI63" i="8"/>
  <c r="BI37" i="12"/>
  <c r="BJ37" i="7"/>
  <c r="BJ25" i="14"/>
  <c r="BI72" i="14"/>
  <c r="BH69" i="12"/>
  <c r="BJ28" i="7"/>
  <c r="BI28" i="12"/>
  <c r="BI75" i="12" s="1"/>
  <c r="BU84" i="15"/>
  <c r="BU82" i="15"/>
  <c r="BU66" i="15"/>
  <c r="BU86" i="15"/>
  <c r="BU73" i="15"/>
  <c r="BU65" i="15"/>
  <c r="BU78" i="15"/>
  <c r="BU75" i="15"/>
  <c r="BU70" i="15"/>
  <c r="BU76" i="15"/>
  <c r="BP11" i="7"/>
  <c r="BO11" i="12"/>
  <c r="BI71" i="7"/>
  <c r="BJ63" i="7"/>
  <c r="BJ66" i="7"/>
  <c r="BJ74" i="7"/>
  <c r="BH42" i="8"/>
  <c r="BG56" i="8"/>
  <c r="BJ40" i="8"/>
  <c r="BI55" i="8"/>
  <c r="BI58" i="7"/>
  <c r="BJ43" i="8"/>
  <c r="BI65" i="8"/>
  <c r="BI68" i="7"/>
  <c r="BI61" i="7"/>
  <c r="BI59" i="7"/>
  <c r="BI64" i="7"/>
  <c r="BJ57" i="7"/>
  <c r="BI70" i="7"/>
  <c r="BG56" i="7"/>
  <c r="BI54" i="7"/>
  <c r="BJ62" i="7"/>
  <c r="BI73" i="7"/>
  <c r="BJ69" i="7"/>
  <c r="BI75" i="7"/>
  <c r="BI72" i="7"/>
  <c r="BL39" i="8"/>
  <c r="BK57" i="8"/>
  <c r="BJ54" i="8"/>
  <c r="BK38" i="8"/>
  <c r="BJ68" i="8"/>
  <c r="BK48" i="8"/>
  <c r="BJ71" i="8"/>
  <c r="BK24" i="8"/>
  <c r="BK61" i="8"/>
  <c r="BL15" i="8"/>
  <c r="BK72" i="8"/>
  <c r="BL25" i="8"/>
  <c r="BK66" i="8"/>
  <c r="BL46" i="8"/>
  <c r="BK70" i="8"/>
  <c r="BL21" i="8"/>
  <c r="BJ73" i="8"/>
  <c r="BK26" i="8"/>
  <c r="BJ53" i="8"/>
  <c r="BK30" i="8"/>
  <c r="BK59" i="8"/>
  <c r="BL11" i="8"/>
  <c r="BK62" i="8"/>
  <c r="BL16" i="8"/>
  <c r="BK60" i="8"/>
  <c r="BL13" i="8"/>
  <c r="BK67" i="8"/>
  <c r="BL47" i="8"/>
  <c r="BK58" i="8"/>
  <c r="BL29" i="8"/>
  <c r="BK69" i="8"/>
  <c r="BL19" i="8"/>
  <c r="BK64" i="8"/>
  <c r="BL18" i="8"/>
  <c r="BK74" i="8"/>
  <c r="BL27" i="8"/>
  <c r="C94" i="4"/>
  <c r="A94" i="4" s="1"/>
  <c r="D94" i="4" s="1"/>
  <c r="BI70" i="12" l="1"/>
  <c r="BJ28" i="12"/>
  <c r="BJ75" i="12" s="1"/>
  <c r="BK28" i="7"/>
  <c r="BJ18" i="12"/>
  <c r="BJ64" i="12" s="1"/>
  <c r="BK18" i="7"/>
  <c r="BK21" i="14"/>
  <c r="BJ70" i="14"/>
  <c r="BJ22" i="12"/>
  <c r="BK22" i="7"/>
  <c r="BK14" i="7"/>
  <c r="BJ14" i="12"/>
  <c r="BJ34" i="12"/>
  <c r="BK34" i="7"/>
  <c r="BJ41" i="7"/>
  <c r="BI41" i="12"/>
  <c r="BI55" i="12" s="1"/>
  <c r="BI42" i="14"/>
  <c r="BH56" i="14"/>
  <c r="BH49" i="14"/>
  <c r="BI13" i="15" s="1"/>
  <c r="BK13" i="7"/>
  <c r="BJ13" i="12"/>
  <c r="BK28" i="14"/>
  <c r="BJ75" i="14"/>
  <c r="BK43" i="14"/>
  <c r="BJ65" i="14"/>
  <c r="BK46" i="14"/>
  <c r="BJ66" i="14"/>
  <c r="BK27" i="14"/>
  <c r="BJ74" i="14"/>
  <c r="BK16" i="14"/>
  <c r="BJ62" i="14"/>
  <c r="BK46" i="7"/>
  <c r="BK66" i="7" s="1"/>
  <c r="BJ46" i="12"/>
  <c r="BJ66" i="12" s="1"/>
  <c r="BK44" i="7"/>
  <c r="BJ44" i="12"/>
  <c r="BI53" i="12"/>
  <c r="BK17" i="14"/>
  <c r="BJ63" i="14"/>
  <c r="BK13" i="14"/>
  <c r="BJ60" i="14"/>
  <c r="BK35" i="7"/>
  <c r="BJ35" i="12"/>
  <c r="BK16" i="7"/>
  <c r="BJ16" i="12"/>
  <c r="BJ62" i="12" s="1"/>
  <c r="BK12" i="14"/>
  <c r="BJ59" i="14"/>
  <c r="BJ43" i="12"/>
  <c r="BK43" i="7"/>
  <c r="BJ47" i="12"/>
  <c r="BJ67" i="12" s="1"/>
  <c r="BK47" i="7"/>
  <c r="BJ29" i="12"/>
  <c r="BJ58" i="12" s="1"/>
  <c r="BK29" i="7"/>
  <c r="BK19" i="14"/>
  <c r="BJ69" i="14"/>
  <c r="BK25" i="7"/>
  <c r="BJ25" i="12"/>
  <c r="BJ72" i="12" s="1"/>
  <c r="BI69" i="12"/>
  <c r="BI55" i="7"/>
  <c r="BJ67" i="7"/>
  <c r="BK18" i="14"/>
  <c r="BJ64" i="14"/>
  <c r="BK48" i="14"/>
  <c r="BJ68" i="14"/>
  <c r="BK28" i="8"/>
  <c r="BJ75" i="8"/>
  <c r="BJ30" i="12"/>
  <c r="BK30" i="7"/>
  <c r="BK31" i="7"/>
  <c r="BJ31" i="12"/>
  <c r="BK38" i="7"/>
  <c r="BJ38" i="12"/>
  <c r="BJ54" i="12" s="1"/>
  <c r="BK17" i="7"/>
  <c r="BJ17" i="12"/>
  <c r="BJ63" i="12" s="1"/>
  <c r="BK32" i="7"/>
  <c r="BJ32" i="12"/>
  <c r="BJ15" i="12"/>
  <c r="BJ61" i="12" s="1"/>
  <c r="BK15" i="7"/>
  <c r="BI42" i="7"/>
  <c r="BH42" i="12"/>
  <c r="BH56" i="12" s="1"/>
  <c r="BJ21" i="12"/>
  <c r="BK21" i="7"/>
  <c r="BK23" i="7"/>
  <c r="BJ23" i="12"/>
  <c r="BJ20" i="12"/>
  <c r="BK20" i="7"/>
  <c r="BK24" i="14"/>
  <c r="BJ71" i="14"/>
  <c r="BK26" i="14"/>
  <c r="BJ73" i="14"/>
  <c r="BK30" i="14"/>
  <c r="BJ53" i="14"/>
  <c r="BK17" i="15" s="1"/>
  <c r="BK29" i="14"/>
  <c r="BJ58" i="14"/>
  <c r="BK40" i="14"/>
  <c r="BJ55" i="14"/>
  <c r="BK39" i="14"/>
  <c r="BJ57" i="14"/>
  <c r="BK19" i="7"/>
  <c r="BK69" i="7" s="1"/>
  <c r="BJ19" i="12"/>
  <c r="BJ37" i="12"/>
  <c r="BK37" i="7"/>
  <c r="BK36" i="7"/>
  <c r="BJ36" i="12"/>
  <c r="BK15" i="14"/>
  <c r="BJ61" i="14"/>
  <c r="BJ53" i="7"/>
  <c r="BK16" i="15" s="1"/>
  <c r="BJ60" i="7"/>
  <c r="BK25" i="14"/>
  <c r="BJ72" i="14"/>
  <c r="BJ63" i="8"/>
  <c r="BK17" i="8"/>
  <c r="BK47" i="14"/>
  <c r="BJ67" i="14"/>
  <c r="BJ40" i="12"/>
  <c r="BK40" i="7"/>
  <c r="BJ12" i="12"/>
  <c r="BJ59" i="12" s="1"/>
  <c r="BK12" i="7"/>
  <c r="BK38" i="14"/>
  <c r="BJ54" i="14"/>
  <c r="BJ33" i="12"/>
  <c r="BK33" i="7"/>
  <c r="BJ48" i="12"/>
  <c r="BJ68" i="12" s="1"/>
  <c r="BK48" i="7"/>
  <c r="BI45" i="12"/>
  <c r="BI65" i="12" s="1"/>
  <c r="BJ45" i="7"/>
  <c r="BJ65" i="7" s="1"/>
  <c r="BI65" i="7"/>
  <c r="BK39" i="7"/>
  <c r="BK57" i="7" s="1"/>
  <c r="BJ39" i="12"/>
  <c r="BJ57" i="12" s="1"/>
  <c r="BK24" i="7"/>
  <c r="BJ24" i="12"/>
  <c r="BJ71" i="12" s="1"/>
  <c r="BK27" i="7"/>
  <c r="BK74" i="7" s="1"/>
  <c r="BJ27" i="12"/>
  <c r="BJ74" i="12" s="1"/>
  <c r="BK26" i="7"/>
  <c r="BJ26" i="12"/>
  <c r="BJ73" i="12" s="1"/>
  <c r="BI60" i="12"/>
  <c r="BU64" i="15"/>
  <c r="BU67" i="15"/>
  <c r="BU77" i="15"/>
  <c r="BU79" i="15"/>
  <c r="BQ11" i="7"/>
  <c r="BP11" i="12"/>
  <c r="BJ72" i="7"/>
  <c r="BK62" i="7"/>
  <c r="BJ59" i="7"/>
  <c r="BJ68" i="7"/>
  <c r="BJ55" i="8"/>
  <c r="BK40" i="8"/>
  <c r="BK60" i="7"/>
  <c r="BK63" i="7"/>
  <c r="BH56" i="7"/>
  <c r="BJ64" i="7"/>
  <c r="BJ55" i="7"/>
  <c r="BJ75" i="7"/>
  <c r="BJ73" i="7"/>
  <c r="BJ54" i="7"/>
  <c r="BJ70" i="7"/>
  <c r="BK67" i="7"/>
  <c r="BJ61" i="7"/>
  <c r="BJ65" i="8"/>
  <c r="BK43" i="8"/>
  <c r="BJ58" i="7"/>
  <c r="BI42" i="8"/>
  <c r="BH56" i="8"/>
  <c r="BJ71" i="7"/>
  <c r="BM39" i="8"/>
  <c r="BL57" i="8"/>
  <c r="BL69" i="8"/>
  <c r="BM19" i="8"/>
  <c r="BL62" i="8"/>
  <c r="BM16" i="8"/>
  <c r="BK53" i="8"/>
  <c r="BL30" i="8"/>
  <c r="BL66" i="8"/>
  <c r="BM46" i="8"/>
  <c r="BK68" i="8"/>
  <c r="BL48" i="8"/>
  <c r="BK54" i="8"/>
  <c r="BL38" i="8"/>
  <c r="BL64" i="8"/>
  <c r="BM18" i="8"/>
  <c r="BL58" i="8"/>
  <c r="BM29" i="8"/>
  <c r="BL60" i="8"/>
  <c r="BM13" i="8"/>
  <c r="BL59" i="8"/>
  <c r="BM11" i="8"/>
  <c r="BK73" i="8"/>
  <c r="BL26" i="8"/>
  <c r="BL70" i="8"/>
  <c r="BM21" i="8"/>
  <c r="BL72" i="8"/>
  <c r="BM25" i="8"/>
  <c r="BK71" i="8"/>
  <c r="BL24" i="8"/>
  <c r="BL67" i="8"/>
  <c r="BM47" i="8"/>
  <c r="BL61" i="8"/>
  <c r="BM15" i="8"/>
  <c r="BL74" i="8"/>
  <c r="BM27" i="8"/>
  <c r="C95" i="4"/>
  <c r="A95" i="4" s="1"/>
  <c r="D95" i="4" s="1"/>
  <c r="BJ60" i="12" l="1"/>
  <c r="BK53" i="7"/>
  <c r="BL16" i="15" s="1"/>
  <c r="BJ53" i="12"/>
  <c r="BK33" i="12"/>
  <c r="BL33" i="7"/>
  <c r="BL38" i="14"/>
  <c r="BK54" i="14"/>
  <c r="BK40" i="12"/>
  <c r="BL40" i="7"/>
  <c r="BL15" i="14"/>
  <c r="BK61" i="14"/>
  <c r="BL40" i="14"/>
  <c r="BK55" i="14"/>
  <c r="BL24" i="14"/>
  <c r="BK71" i="14"/>
  <c r="BI42" i="12"/>
  <c r="BI56" i="12" s="1"/>
  <c r="BJ42" i="7"/>
  <c r="BL43" i="7"/>
  <c r="BK43" i="12"/>
  <c r="BL12" i="14"/>
  <c r="BK59" i="14"/>
  <c r="BL44" i="7"/>
  <c r="BK44" i="12"/>
  <c r="BL46" i="14"/>
  <c r="BK66" i="14"/>
  <c r="BK34" i="12"/>
  <c r="BL34" i="7"/>
  <c r="BL22" i="7"/>
  <c r="BK22" i="12"/>
  <c r="BL26" i="7"/>
  <c r="BK26" i="12"/>
  <c r="BK73" i="12" s="1"/>
  <c r="BL24" i="7"/>
  <c r="BK24" i="12"/>
  <c r="BK71" i="12" s="1"/>
  <c r="BL37" i="7"/>
  <c r="BK37" i="12"/>
  <c r="BL20" i="7"/>
  <c r="BL69" i="7" s="1"/>
  <c r="BK20" i="12"/>
  <c r="BL15" i="7"/>
  <c r="BK15" i="12"/>
  <c r="BK61" i="12" s="1"/>
  <c r="BL25" i="7"/>
  <c r="BK25" i="12"/>
  <c r="BK72" i="12" s="1"/>
  <c r="BJ42" i="14"/>
  <c r="BI56" i="14"/>
  <c r="BI49" i="14"/>
  <c r="BJ13" i="15" s="1"/>
  <c r="BK12" i="12"/>
  <c r="BK59" i="12" s="1"/>
  <c r="BL12" i="7"/>
  <c r="BL39" i="14"/>
  <c r="BK57" i="14"/>
  <c r="BL29" i="14"/>
  <c r="BK58" i="14"/>
  <c r="BL26" i="14"/>
  <c r="BK73" i="14"/>
  <c r="BJ70" i="12"/>
  <c r="BK17" i="12"/>
  <c r="BK63" i="12" s="1"/>
  <c r="BL17" i="7"/>
  <c r="BL31" i="7"/>
  <c r="BK31" i="12"/>
  <c r="BK75" i="8"/>
  <c r="BL28" i="8"/>
  <c r="BL18" i="14"/>
  <c r="BK64" i="14"/>
  <c r="BL47" i="7"/>
  <c r="BK47" i="12"/>
  <c r="BK67" i="12" s="1"/>
  <c r="BL16" i="7"/>
  <c r="BL62" i="7" s="1"/>
  <c r="BK16" i="12"/>
  <c r="BK62" i="12" s="1"/>
  <c r="BL13" i="14"/>
  <c r="BK60" i="14"/>
  <c r="BL46" i="7"/>
  <c r="BL66" i="7" s="1"/>
  <c r="BK46" i="12"/>
  <c r="BK66" i="12" s="1"/>
  <c r="BL27" i="14"/>
  <c r="BK74" i="14"/>
  <c r="BL43" i="14"/>
  <c r="BK65" i="14"/>
  <c r="BK13" i="12"/>
  <c r="BL13" i="7"/>
  <c r="BL28" i="7"/>
  <c r="BK28" i="12"/>
  <c r="BK75" i="12" s="1"/>
  <c r="BK63" i="8"/>
  <c r="BL17" i="8"/>
  <c r="BK19" i="12"/>
  <c r="BL19" i="7"/>
  <c r="BL30" i="14"/>
  <c r="BK53" i="14"/>
  <c r="BL17" i="15" s="1"/>
  <c r="BK23" i="12"/>
  <c r="BL23" i="7"/>
  <c r="BL32" i="7"/>
  <c r="BK32" i="12"/>
  <c r="BL38" i="7"/>
  <c r="BK38" i="12"/>
  <c r="BK54" i="12" s="1"/>
  <c r="BL48" i="14"/>
  <c r="BK68" i="14"/>
  <c r="BL29" i="7"/>
  <c r="BK29" i="12"/>
  <c r="BK58" i="12" s="1"/>
  <c r="BL35" i="7"/>
  <c r="BK35" i="12"/>
  <c r="BL17" i="14"/>
  <c r="BK63" i="14"/>
  <c r="BL16" i="14"/>
  <c r="BK62" i="14"/>
  <c r="BL28" i="14"/>
  <c r="BK75" i="14"/>
  <c r="BK18" i="12"/>
  <c r="BK64" i="12" s="1"/>
  <c r="BL18" i="7"/>
  <c r="BJ45" i="12"/>
  <c r="BJ65" i="12" s="1"/>
  <c r="BK45" i="7"/>
  <c r="BK21" i="12"/>
  <c r="BL21" i="7"/>
  <c r="BI49" i="7"/>
  <c r="BJ12" i="15" s="1"/>
  <c r="BK27" i="12"/>
  <c r="BK74" i="12" s="1"/>
  <c r="BL27" i="7"/>
  <c r="BL39" i="7"/>
  <c r="BL57" i="7" s="1"/>
  <c r="BK39" i="12"/>
  <c r="BK57" i="12" s="1"/>
  <c r="BL48" i="7"/>
  <c r="BK48" i="12"/>
  <c r="BK68" i="12" s="1"/>
  <c r="BL47" i="14"/>
  <c r="BK67" i="14"/>
  <c r="BL25" i="14"/>
  <c r="BK72" i="14"/>
  <c r="BK36" i="12"/>
  <c r="BL36" i="7"/>
  <c r="BJ69" i="12"/>
  <c r="BK30" i="12"/>
  <c r="BL30" i="7"/>
  <c r="BL19" i="14"/>
  <c r="BK69" i="14"/>
  <c r="BK41" i="7"/>
  <c r="BJ41" i="12"/>
  <c r="BJ55" i="12" s="1"/>
  <c r="BK14" i="12"/>
  <c r="BL14" i="7"/>
  <c r="BL21" i="14"/>
  <c r="BK70" i="14"/>
  <c r="BT88" i="15"/>
  <c r="BR11" i="7"/>
  <c r="BQ11" i="12"/>
  <c r="BL60" i="7"/>
  <c r="BJ42" i="8"/>
  <c r="BI56" i="8"/>
  <c r="BK70" i="7"/>
  <c r="BK55" i="7"/>
  <c r="BK65" i="8"/>
  <c r="BL43" i="8"/>
  <c r="BK55" i="8"/>
  <c r="BL40" i="8"/>
  <c r="BL67" i="7"/>
  <c r="BK73" i="7"/>
  <c r="BK64" i="7"/>
  <c r="BK59" i="7"/>
  <c r="BK71" i="7"/>
  <c r="BK58" i="7"/>
  <c r="BK61" i="7"/>
  <c r="BK54" i="7"/>
  <c r="BK75" i="7"/>
  <c r="BI56" i="7"/>
  <c r="BL63" i="7"/>
  <c r="BL74" i="7"/>
  <c r="BK68" i="7"/>
  <c r="BK72" i="7"/>
  <c r="BM57" i="8"/>
  <c r="BN39" i="8"/>
  <c r="BL71" i="8"/>
  <c r="BM24" i="8"/>
  <c r="BM59" i="8"/>
  <c r="BN11" i="8"/>
  <c r="BM58" i="8"/>
  <c r="BN29" i="8"/>
  <c r="BL54" i="8"/>
  <c r="BM38" i="8"/>
  <c r="BM66" i="8"/>
  <c r="BN46" i="8"/>
  <c r="BM62" i="8"/>
  <c r="BN16" i="8"/>
  <c r="BM67" i="8"/>
  <c r="BN47" i="8"/>
  <c r="BM61" i="8"/>
  <c r="BN15" i="8"/>
  <c r="BM72" i="8"/>
  <c r="BN25" i="8"/>
  <c r="BM60" i="8"/>
  <c r="BN13" i="8"/>
  <c r="BM64" i="8"/>
  <c r="BN18" i="8"/>
  <c r="BL68" i="8"/>
  <c r="BM48" i="8"/>
  <c r="BL53" i="8"/>
  <c r="BM30" i="8"/>
  <c r="BM69" i="8"/>
  <c r="BN19" i="8"/>
  <c r="BM74" i="8"/>
  <c r="BN27" i="8"/>
  <c r="BL73" i="8"/>
  <c r="BM26" i="8"/>
  <c r="BM70" i="8"/>
  <c r="BN21" i="8"/>
  <c r="C96" i="4"/>
  <c r="A96" i="4" s="1"/>
  <c r="D96" i="4" s="1"/>
  <c r="BL53" i="7" l="1"/>
  <c r="BM16" i="15" s="1"/>
  <c r="BL36" i="12"/>
  <c r="BM36" i="7"/>
  <c r="BM16" i="14"/>
  <c r="BL62" i="14"/>
  <c r="BM48" i="14"/>
  <c r="BL68" i="14"/>
  <c r="BM30" i="14"/>
  <c r="BL53" i="14"/>
  <c r="BM17" i="15" s="1"/>
  <c r="BM27" i="14"/>
  <c r="BL74" i="14"/>
  <c r="BM47" i="7"/>
  <c r="BM67" i="7" s="1"/>
  <c r="BL47" i="12"/>
  <c r="BL67" i="12" s="1"/>
  <c r="BM24" i="14"/>
  <c r="BL71" i="14"/>
  <c r="BM38" i="14"/>
  <c r="BL54" i="14"/>
  <c r="BL30" i="12"/>
  <c r="BM30" i="7"/>
  <c r="BM47" i="14"/>
  <c r="BL67" i="14"/>
  <c r="BM39" i="7"/>
  <c r="BL39" i="12"/>
  <c r="BL57" i="12" s="1"/>
  <c r="BL45" i="7"/>
  <c r="BK45" i="12"/>
  <c r="BK65" i="12" s="1"/>
  <c r="BM23" i="7"/>
  <c r="BL23" i="12"/>
  <c r="BL19" i="12"/>
  <c r="BM19" i="7"/>
  <c r="BM29" i="14"/>
  <c r="BL58" i="14"/>
  <c r="BM12" i="7"/>
  <c r="BL12" i="12"/>
  <c r="BL59" i="12" s="1"/>
  <c r="BL25" i="12"/>
  <c r="BL72" i="12" s="1"/>
  <c r="BM25" i="7"/>
  <c r="BL20" i="12"/>
  <c r="BM20" i="7"/>
  <c r="BM24" i="7"/>
  <c r="BL24" i="12"/>
  <c r="BL71" i="12" s="1"/>
  <c r="BL22" i="12"/>
  <c r="BM22" i="7"/>
  <c r="BM46" i="14"/>
  <c r="BL66" i="14"/>
  <c r="BK42" i="7"/>
  <c r="BJ42" i="12"/>
  <c r="BJ56" i="12" s="1"/>
  <c r="BJ49" i="7"/>
  <c r="BK12" i="15" s="1"/>
  <c r="BM40" i="7"/>
  <c r="BL40" i="12"/>
  <c r="BM19" i="14"/>
  <c r="BL69" i="14"/>
  <c r="BM35" i="7"/>
  <c r="BL35" i="12"/>
  <c r="BL32" i="12"/>
  <c r="BM32" i="7"/>
  <c r="BK60" i="12"/>
  <c r="BM13" i="14"/>
  <c r="BL60" i="14"/>
  <c r="BM43" i="7"/>
  <c r="BL43" i="12"/>
  <c r="BM15" i="14"/>
  <c r="BL61" i="14"/>
  <c r="BM21" i="14"/>
  <c r="BL70" i="14"/>
  <c r="BL41" i="7"/>
  <c r="BL55" i="7" s="1"/>
  <c r="BK41" i="12"/>
  <c r="BK53" i="12"/>
  <c r="BM27" i="7"/>
  <c r="BL27" i="12"/>
  <c r="BL74" i="12" s="1"/>
  <c r="BM21" i="7"/>
  <c r="BL21" i="12"/>
  <c r="BM28" i="14"/>
  <c r="BL75" i="14"/>
  <c r="BM17" i="14"/>
  <c r="BL63" i="14"/>
  <c r="BM29" i="7"/>
  <c r="BL29" i="12"/>
  <c r="BL58" i="12" s="1"/>
  <c r="BM38" i="7"/>
  <c r="BL38" i="12"/>
  <c r="BL54" i="12" s="1"/>
  <c r="BK69" i="12"/>
  <c r="BM28" i="7"/>
  <c r="BL28" i="12"/>
  <c r="BL75" i="12" s="1"/>
  <c r="BM43" i="14"/>
  <c r="BL65" i="14"/>
  <c r="BM46" i="7"/>
  <c r="BM66" i="7" s="1"/>
  <c r="BL46" i="12"/>
  <c r="BL66" i="12" s="1"/>
  <c r="BM16" i="7"/>
  <c r="BL16" i="12"/>
  <c r="BL62" i="12" s="1"/>
  <c r="BM18" i="14"/>
  <c r="BL64" i="14"/>
  <c r="BM31" i="7"/>
  <c r="BL31" i="12"/>
  <c r="BK42" i="14"/>
  <c r="BJ56" i="14"/>
  <c r="BJ49" i="14"/>
  <c r="BK13" i="15" s="1"/>
  <c r="BM34" i="7"/>
  <c r="BL34" i="12"/>
  <c r="BM12" i="14"/>
  <c r="BL59" i="14"/>
  <c r="BM40" i="14"/>
  <c r="BL55" i="14"/>
  <c r="BK55" i="12"/>
  <c r="BL33" i="12"/>
  <c r="BM33" i="7"/>
  <c r="BL14" i="12"/>
  <c r="BM14" i="7"/>
  <c r="BM25" i="14"/>
  <c r="BL72" i="14"/>
  <c r="BM48" i="7"/>
  <c r="BL48" i="12"/>
  <c r="BL68" i="12" s="1"/>
  <c r="BK70" i="12"/>
  <c r="BM18" i="7"/>
  <c r="BL18" i="12"/>
  <c r="BL64" i="12" s="1"/>
  <c r="BL63" i="8"/>
  <c r="BM17" i="8"/>
  <c r="BL13" i="12"/>
  <c r="BM13" i="7"/>
  <c r="BL75" i="8"/>
  <c r="BM28" i="8"/>
  <c r="BL17" i="12"/>
  <c r="BL63" i="12" s="1"/>
  <c r="BM17" i="7"/>
  <c r="BM63" i="7" s="1"/>
  <c r="BM26" i="14"/>
  <c r="BL73" i="14"/>
  <c r="BM39" i="14"/>
  <c r="BL57" i="14"/>
  <c r="BK65" i="7"/>
  <c r="BM15" i="7"/>
  <c r="BL15" i="12"/>
  <c r="BL61" i="12" s="1"/>
  <c r="BM37" i="7"/>
  <c r="BL37" i="12"/>
  <c r="BM26" i="7"/>
  <c r="BL26" i="12"/>
  <c r="BL73" i="12" s="1"/>
  <c r="BM44" i="7"/>
  <c r="BL44" i="12"/>
  <c r="BS11" i="7"/>
  <c r="BR11" i="12"/>
  <c r="BL55" i="8"/>
  <c r="BM40" i="8"/>
  <c r="BM74" i="7"/>
  <c r="BJ56" i="7"/>
  <c r="BL75" i="7"/>
  <c r="BM57" i="7"/>
  <c r="BL58" i="7"/>
  <c r="BL71" i="7"/>
  <c r="BL64" i="7"/>
  <c r="BM62" i="7"/>
  <c r="BJ56" i="8"/>
  <c r="BK42" i="8"/>
  <c r="BM43" i="8"/>
  <c r="BL65" i="8"/>
  <c r="BL72" i="7"/>
  <c r="BL68" i="7"/>
  <c r="BL54" i="7"/>
  <c r="BL61" i="7"/>
  <c r="BL59" i="7"/>
  <c r="BL73" i="7"/>
  <c r="BL70" i="7"/>
  <c r="BO39" i="8"/>
  <c r="BN57" i="8"/>
  <c r="BM53" i="8"/>
  <c r="BN30" i="8"/>
  <c r="BN60" i="8"/>
  <c r="BO13" i="8"/>
  <c r="BN62" i="8"/>
  <c r="BO16" i="8"/>
  <c r="BN66" i="8"/>
  <c r="BO46" i="8"/>
  <c r="BM71" i="8"/>
  <c r="BN24" i="8"/>
  <c r="BN70" i="8"/>
  <c r="BO21" i="8"/>
  <c r="BM73" i="8"/>
  <c r="BN26" i="8"/>
  <c r="BN69" i="8"/>
  <c r="BO19" i="8"/>
  <c r="BN64" i="8"/>
  <c r="BO18" i="8"/>
  <c r="BN61" i="8"/>
  <c r="BO15" i="8"/>
  <c r="BN67" i="8"/>
  <c r="BO47" i="8"/>
  <c r="BM54" i="8"/>
  <c r="BN38" i="8"/>
  <c r="BN59" i="8"/>
  <c r="BO11" i="8"/>
  <c r="BM68" i="8"/>
  <c r="BN48" i="8"/>
  <c r="BN58" i="8"/>
  <c r="BO29" i="8"/>
  <c r="BN74" i="8"/>
  <c r="BO27" i="8"/>
  <c r="BN72" i="8"/>
  <c r="BO25" i="8"/>
  <c r="C97" i="4"/>
  <c r="A97" i="4" s="1"/>
  <c r="D97" i="4" s="1"/>
  <c r="BL60" i="12" l="1"/>
  <c r="BM53" i="7"/>
  <c r="BN16" i="15" s="1"/>
  <c r="BM69" i="7"/>
  <c r="BN26" i="14"/>
  <c r="BM73" i="14"/>
  <c r="BM29" i="12"/>
  <c r="BM58" i="12" s="1"/>
  <c r="BN29" i="7"/>
  <c r="BN28" i="14"/>
  <c r="BM75" i="14"/>
  <c r="BK42" i="12"/>
  <c r="BK56" i="12" s="1"/>
  <c r="BL42" i="7"/>
  <c r="BK49" i="7"/>
  <c r="BL12" i="15" s="1"/>
  <c r="BN44" i="7"/>
  <c r="BM44" i="12"/>
  <c r="BM37" i="12"/>
  <c r="BN37" i="7"/>
  <c r="BN17" i="7"/>
  <c r="BM17" i="12"/>
  <c r="BM63" i="12" s="1"/>
  <c r="BN13" i="7"/>
  <c r="BM13" i="12"/>
  <c r="BM48" i="12"/>
  <c r="BM68" i="12" s="1"/>
  <c r="BN48" i="7"/>
  <c r="BN31" i="7"/>
  <c r="BM31" i="12"/>
  <c r="BN16" i="7"/>
  <c r="BM16" i="12"/>
  <c r="BM62" i="12" s="1"/>
  <c r="BN43" i="14"/>
  <c r="BM65" i="14"/>
  <c r="BL70" i="12"/>
  <c r="BN21" i="14"/>
  <c r="BM70" i="14"/>
  <c r="BM35" i="12"/>
  <c r="BN35" i="7"/>
  <c r="BN40" i="7"/>
  <c r="BM40" i="12"/>
  <c r="BN25" i="7"/>
  <c r="BM25" i="12"/>
  <c r="BM72" i="12" s="1"/>
  <c r="BN12" i="7"/>
  <c r="BM12" i="12"/>
  <c r="BM59" i="12" s="1"/>
  <c r="BL69" i="12"/>
  <c r="BM45" i="7"/>
  <c r="BL45" i="12"/>
  <c r="BL65" i="12" s="1"/>
  <c r="BL65" i="7"/>
  <c r="BN47" i="14"/>
  <c r="BM67" i="14"/>
  <c r="BN38" i="14"/>
  <c r="BM54" i="14"/>
  <c r="BN47" i="7"/>
  <c r="BM47" i="12"/>
  <c r="BM67" i="12" s="1"/>
  <c r="BN30" i="14"/>
  <c r="BM53" i="14"/>
  <c r="BN17" i="15" s="1"/>
  <c r="BN16" i="14"/>
  <c r="BM62" i="14"/>
  <c r="BM34" i="12"/>
  <c r="BN34" i="7"/>
  <c r="BN27" i="7"/>
  <c r="BM27" i="12"/>
  <c r="BM74" i="12" s="1"/>
  <c r="BN13" i="14"/>
  <c r="BM60" i="14"/>
  <c r="BN19" i="7"/>
  <c r="BM19" i="12"/>
  <c r="BN39" i="14"/>
  <c r="BM57" i="14"/>
  <c r="BM18" i="12"/>
  <c r="BM64" i="12" s="1"/>
  <c r="BN18" i="7"/>
  <c r="BN12" i="14"/>
  <c r="BM59" i="14"/>
  <c r="BN38" i="7"/>
  <c r="BM38" i="12"/>
  <c r="BM54" i="12" s="1"/>
  <c r="BN17" i="14"/>
  <c r="BM63" i="14"/>
  <c r="BN21" i="7"/>
  <c r="BM21" i="12"/>
  <c r="BN43" i="7"/>
  <c r="BM43" i="12"/>
  <c r="BN32" i="7"/>
  <c r="BM32" i="12"/>
  <c r="BN46" i="14"/>
  <c r="BM66" i="14"/>
  <c r="BN24" i="7"/>
  <c r="BM24" i="12"/>
  <c r="BM71" i="12" s="1"/>
  <c r="BN30" i="7"/>
  <c r="BM30" i="12"/>
  <c r="BM36" i="12"/>
  <c r="BN36" i="7"/>
  <c r="BN14" i="7"/>
  <c r="BM14" i="12"/>
  <c r="BN15" i="14"/>
  <c r="BM61" i="14"/>
  <c r="BM60" i="7"/>
  <c r="BN26" i="7"/>
  <c r="BM26" i="12"/>
  <c r="BM73" i="12" s="1"/>
  <c r="BN15" i="7"/>
  <c r="BM15" i="12"/>
  <c r="BM61" i="12" s="1"/>
  <c r="BN28" i="8"/>
  <c r="BM75" i="8"/>
  <c r="BM63" i="8"/>
  <c r="BN17" i="8"/>
  <c r="BN25" i="14"/>
  <c r="BM72" i="14"/>
  <c r="BN33" i="7"/>
  <c r="BM33" i="12"/>
  <c r="BN40" i="14"/>
  <c r="BM55" i="14"/>
  <c r="BL42" i="14"/>
  <c r="BK56" i="14"/>
  <c r="BK49" i="14"/>
  <c r="BL13" i="15" s="1"/>
  <c r="BN18" i="14"/>
  <c r="BM64" i="14"/>
  <c r="BN46" i="7"/>
  <c r="BM46" i="12"/>
  <c r="BM66" i="12" s="1"/>
  <c r="BN28" i="7"/>
  <c r="BM28" i="12"/>
  <c r="BM75" i="12" s="1"/>
  <c r="BM41" i="7"/>
  <c r="BM55" i="7" s="1"/>
  <c r="BL41" i="12"/>
  <c r="BL55" i="12" s="1"/>
  <c r="BN19" i="14"/>
  <c r="BM69" i="14"/>
  <c r="BN22" i="7"/>
  <c r="BM22" i="12"/>
  <c r="BN20" i="7"/>
  <c r="BM20" i="12"/>
  <c r="BN29" i="14"/>
  <c r="BM58" i="14"/>
  <c r="BN23" i="7"/>
  <c r="BM23" i="12"/>
  <c r="BN39" i="7"/>
  <c r="BN57" i="7" s="1"/>
  <c r="BM39" i="12"/>
  <c r="BM57" i="12" s="1"/>
  <c r="BL53" i="12"/>
  <c r="BN24" i="14"/>
  <c r="BM71" i="14"/>
  <c r="BN27" i="14"/>
  <c r="BM74" i="14"/>
  <c r="BN48" i="14"/>
  <c r="BM68" i="14"/>
  <c r="BT11" i="7"/>
  <c r="BS11" i="12"/>
  <c r="BM70" i="7"/>
  <c r="BN66" i="7"/>
  <c r="BM59" i="7"/>
  <c r="BM61" i="7"/>
  <c r="BM68" i="7"/>
  <c r="BN43" i="8"/>
  <c r="BM65" i="8"/>
  <c r="BM71" i="7"/>
  <c r="BK56" i="7"/>
  <c r="BK56" i="8"/>
  <c r="BL42" i="8"/>
  <c r="BM55" i="8"/>
  <c r="BN40" i="8"/>
  <c r="BN60" i="7"/>
  <c r="BN69" i="7"/>
  <c r="BM73" i="7"/>
  <c r="BM54" i="7"/>
  <c r="BN63" i="7"/>
  <c r="BM72" i="7"/>
  <c r="BN62" i="7"/>
  <c r="BM64" i="7"/>
  <c r="BM58" i="7"/>
  <c r="BM75" i="7"/>
  <c r="BO57" i="8"/>
  <c r="BP39" i="8"/>
  <c r="BN68" i="8"/>
  <c r="BO48" i="8"/>
  <c r="BO61" i="8"/>
  <c r="BP15" i="8"/>
  <c r="BO70" i="8"/>
  <c r="BP21" i="8"/>
  <c r="BN71" i="8"/>
  <c r="BO24" i="8"/>
  <c r="BO62" i="8"/>
  <c r="BP16" i="8"/>
  <c r="BO60" i="8"/>
  <c r="BP13" i="8"/>
  <c r="BO59" i="8"/>
  <c r="BP11" i="8"/>
  <c r="BO64" i="8"/>
  <c r="BP18" i="8"/>
  <c r="BO58" i="8"/>
  <c r="BP29" i="8"/>
  <c r="BN54" i="8"/>
  <c r="BO38" i="8"/>
  <c r="BO67" i="8"/>
  <c r="BP47" i="8"/>
  <c r="BN73" i="8"/>
  <c r="BO26" i="8"/>
  <c r="BO66" i="8"/>
  <c r="BP46" i="8"/>
  <c r="BN53" i="8"/>
  <c r="BO30" i="8"/>
  <c r="BO74" i="8"/>
  <c r="BP27" i="8"/>
  <c r="BO69" i="8"/>
  <c r="BP19" i="8"/>
  <c r="BO72" i="8"/>
  <c r="BP25" i="8"/>
  <c r="C98" i="4"/>
  <c r="A98" i="4" s="1"/>
  <c r="D98" i="4" s="1"/>
  <c r="BN53" i="7" l="1"/>
  <c r="BO16" i="15" s="1"/>
  <c r="BO33" i="7"/>
  <c r="BN33" i="12"/>
  <c r="BO46" i="14"/>
  <c r="BN66" i="14"/>
  <c r="BO17" i="14"/>
  <c r="BN63" i="14"/>
  <c r="BN27" i="12"/>
  <c r="BN74" i="12" s="1"/>
  <c r="BO27" i="7"/>
  <c r="BN47" i="12"/>
  <c r="BN67" i="12" s="1"/>
  <c r="BO47" i="7"/>
  <c r="BN35" i="12"/>
  <c r="BO35" i="7"/>
  <c r="BL42" i="12"/>
  <c r="BL56" i="12" s="1"/>
  <c r="BM42" i="7"/>
  <c r="BN74" i="7"/>
  <c r="BN67" i="7"/>
  <c r="BO27" i="14"/>
  <c r="BN74" i="14"/>
  <c r="BO20" i="7"/>
  <c r="BN20" i="12"/>
  <c r="BO19" i="14"/>
  <c r="BN69" i="14"/>
  <c r="BN28" i="12"/>
  <c r="BN75" i="12" s="1"/>
  <c r="BO28" i="7"/>
  <c r="BO18" i="14"/>
  <c r="BN64" i="14"/>
  <c r="BO15" i="14"/>
  <c r="BN61" i="14"/>
  <c r="BO36" i="7"/>
  <c r="BN36" i="12"/>
  <c r="BM70" i="12"/>
  <c r="BO12" i="14"/>
  <c r="BN59" i="14"/>
  <c r="BO39" i="14"/>
  <c r="BN57" i="14"/>
  <c r="BO34" i="7"/>
  <c r="BN34" i="12"/>
  <c r="BM49" i="7"/>
  <c r="BN12" i="15" s="1"/>
  <c r="BN25" i="12"/>
  <c r="BN72" i="12" s="1"/>
  <c r="BO25" i="7"/>
  <c r="BO16" i="7"/>
  <c r="BN16" i="12"/>
  <c r="BN62" i="12" s="1"/>
  <c r="BO17" i="7"/>
  <c r="BN17" i="12"/>
  <c r="BN63" i="12" s="1"/>
  <c r="BO44" i="7"/>
  <c r="BN44" i="12"/>
  <c r="BO23" i="7"/>
  <c r="BN23" i="12"/>
  <c r="BM42" i="14"/>
  <c r="BL56" i="14"/>
  <c r="BL49" i="14"/>
  <c r="BM13" i="15" s="1"/>
  <c r="BO15" i="7"/>
  <c r="BN15" i="12"/>
  <c r="BN61" i="12" s="1"/>
  <c r="BN30" i="12"/>
  <c r="BO30" i="7"/>
  <c r="BO53" i="7" s="1"/>
  <c r="BP16" i="15" s="1"/>
  <c r="BO43" i="7"/>
  <c r="BN43" i="12"/>
  <c r="BO16" i="14"/>
  <c r="BN62" i="14"/>
  <c r="BO47" i="14"/>
  <c r="BN67" i="14"/>
  <c r="BO21" i="14"/>
  <c r="BN70" i="14"/>
  <c r="BO48" i="7"/>
  <c r="BN48" i="12"/>
  <c r="BN68" i="12" s="1"/>
  <c r="BN29" i="12"/>
  <c r="BN58" i="12" s="1"/>
  <c r="BO29" i="7"/>
  <c r="BN39" i="12"/>
  <c r="BN57" i="12" s="1"/>
  <c r="BO39" i="7"/>
  <c r="BO29" i="14"/>
  <c r="BN58" i="14"/>
  <c r="BO40" i="14"/>
  <c r="BN55" i="14"/>
  <c r="BO25" i="14"/>
  <c r="BN72" i="14"/>
  <c r="BN75" i="8"/>
  <c r="BO28" i="8"/>
  <c r="BO26" i="7"/>
  <c r="BN26" i="12"/>
  <c r="BN73" i="12" s="1"/>
  <c r="BO24" i="7"/>
  <c r="BN24" i="12"/>
  <c r="BN71" i="12" s="1"/>
  <c r="BN32" i="12"/>
  <c r="BO32" i="7"/>
  <c r="BN21" i="12"/>
  <c r="BO21" i="7"/>
  <c r="BN38" i="12"/>
  <c r="BN54" i="12" s="1"/>
  <c r="BO38" i="7"/>
  <c r="BO18" i="7"/>
  <c r="BN18" i="12"/>
  <c r="BN64" i="12" s="1"/>
  <c r="BM69" i="12"/>
  <c r="BO13" i="14"/>
  <c r="BN60" i="14"/>
  <c r="BO30" i="14"/>
  <c r="BN53" i="14"/>
  <c r="BO17" i="15" s="1"/>
  <c r="BO38" i="14"/>
  <c r="BN54" i="14"/>
  <c r="BM60" i="12"/>
  <c r="BO37" i="7"/>
  <c r="BN37" i="12"/>
  <c r="BT11" i="12"/>
  <c r="BO48" i="14"/>
  <c r="BN68" i="14"/>
  <c r="BO24" i="14"/>
  <c r="BN71" i="14"/>
  <c r="BL49" i="7"/>
  <c r="BM12" i="15" s="1"/>
  <c r="BO22" i="7"/>
  <c r="BN22" i="12"/>
  <c r="BN41" i="7"/>
  <c r="BM41" i="12"/>
  <c r="BM55" i="12" s="1"/>
  <c r="BO46" i="7"/>
  <c r="BO66" i="7" s="1"/>
  <c r="BN46" i="12"/>
  <c r="BN66" i="12" s="1"/>
  <c r="BN63" i="8"/>
  <c r="BO17" i="8"/>
  <c r="BN14" i="12"/>
  <c r="BO14" i="7"/>
  <c r="BM53" i="12"/>
  <c r="BO19" i="7"/>
  <c r="BN19" i="12"/>
  <c r="BN69" i="12" s="1"/>
  <c r="BN45" i="7"/>
  <c r="BM45" i="12"/>
  <c r="BM65" i="12" s="1"/>
  <c r="BM65" i="7"/>
  <c r="BO12" i="7"/>
  <c r="BN12" i="12"/>
  <c r="BN59" i="12" s="1"/>
  <c r="BN40" i="12"/>
  <c r="BO40" i="7"/>
  <c r="BO43" i="14"/>
  <c r="BN65" i="14"/>
  <c r="BO31" i="7"/>
  <c r="BN31" i="12"/>
  <c r="BN13" i="12"/>
  <c r="BN60" i="12" s="1"/>
  <c r="BO13" i="7"/>
  <c r="BO28" i="14"/>
  <c r="BN75" i="14"/>
  <c r="BO26" i="14"/>
  <c r="BN73" i="14"/>
  <c r="BO74" i="7"/>
  <c r="BL56" i="8"/>
  <c r="BM42" i="8"/>
  <c r="BN75" i="7"/>
  <c r="BN64" i="7"/>
  <c r="BN72" i="7"/>
  <c r="BN54" i="7"/>
  <c r="BN73" i="7"/>
  <c r="BL56" i="7"/>
  <c r="BN71" i="7"/>
  <c r="BN55" i="7"/>
  <c r="BN68" i="7"/>
  <c r="BN61" i="7"/>
  <c r="BN55" i="8"/>
  <c r="BO40" i="8"/>
  <c r="BN58" i="7"/>
  <c r="BO62" i="7"/>
  <c r="BO63" i="7"/>
  <c r="BO57" i="7"/>
  <c r="BO67" i="7"/>
  <c r="BN65" i="8"/>
  <c r="BO43" i="8"/>
  <c r="BN59" i="7"/>
  <c r="BN70" i="7"/>
  <c r="BP57" i="8"/>
  <c r="BQ39" i="8"/>
  <c r="BO53" i="8"/>
  <c r="BP30" i="8"/>
  <c r="BP66" i="8"/>
  <c r="BQ46" i="8"/>
  <c r="BP58" i="8"/>
  <c r="BQ29" i="8"/>
  <c r="BP59" i="8"/>
  <c r="BQ11" i="8"/>
  <c r="BP62" i="8"/>
  <c r="BQ16" i="8"/>
  <c r="BO68" i="8"/>
  <c r="BP48" i="8"/>
  <c r="BP69" i="8"/>
  <c r="BQ19" i="8"/>
  <c r="BP74" i="8"/>
  <c r="BQ27" i="8"/>
  <c r="BO54" i="8"/>
  <c r="BP38" i="8"/>
  <c r="BP64" i="8"/>
  <c r="BQ18" i="8"/>
  <c r="BP60" i="8"/>
  <c r="BQ13" i="8"/>
  <c r="BO71" i="8"/>
  <c r="BP24" i="8"/>
  <c r="BP61" i="8"/>
  <c r="BQ15" i="8"/>
  <c r="BO73" i="8"/>
  <c r="BP26" i="8"/>
  <c r="BP70" i="8"/>
  <c r="BQ21" i="8"/>
  <c r="BP72" i="8"/>
  <c r="BQ25" i="8"/>
  <c r="BP67" i="8"/>
  <c r="BQ47" i="8"/>
  <c r="C99" i="4"/>
  <c r="A99" i="4" s="1"/>
  <c r="D99" i="4" s="1"/>
  <c r="BP40" i="7" l="1"/>
  <c r="BO40" i="12"/>
  <c r="BP24" i="14"/>
  <c r="BO71" i="14"/>
  <c r="BP30" i="14"/>
  <c r="BO53" i="14"/>
  <c r="BP17" i="15" s="1"/>
  <c r="BO21" i="12"/>
  <c r="BP21" i="7"/>
  <c r="BP28" i="8"/>
  <c r="BO75" i="8"/>
  <c r="BN53" i="12"/>
  <c r="BP15" i="14"/>
  <c r="BO61" i="14"/>
  <c r="BO20" i="12"/>
  <c r="BP20" i="7"/>
  <c r="BP46" i="14"/>
  <c r="BO66" i="14"/>
  <c r="BP28" i="14"/>
  <c r="BO75" i="14"/>
  <c r="BP31" i="7"/>
  <c r="BO31" i="12"/>
  <c r="BP19" i="7"/>
  <c r="BO19" i="12"/>
  <c r="BP46" i="7"/>
  <c r="BO46" i="12"/>
  <c r="BO66" i="12" s="1"/>
  <c r="BP22" i="7"/>
  <c r="BO22" i="12"/>
  <c r="BO18" i="12"/>
  <c r="BO64" i="12" s="1"/>
  <c r="BP18" i="7"/>
  <c r="BN70" i="12"/>
  <c r="BP24" i="7"/>
  <c r="BO24" i="12"/>
  <c r="BO71" i="12" s="1"/>
  <c r="BP40" i="14"/>
  <c r="BO55" i="14"/>
  <c r="BN42" i="14"/>
  <c r="BM56" i="14"/>
  <c r="BM49" i="14"/>
  <c r="BN13" i="15" s="1"/>
  <c r="BP44" i="7"/>
  <c r="BO44" i="12"/>
  <c r="BP16" i="7"/>
  <c r="BO16" i="12"/>
  <c r="BO62" i="12" s="1"/>
  <c r="BN42" i="7"/>
  <c r="BM42" i="12"/>
  <c r="BM56" i="12" s="1"/>
  <c r="BO47" i="12"/>
  <c r="BO67" i="12" s="1"/>
  <c r="BP47" i="7"/>
  <c r="BO12" i="12"/>
  <c r="BO59" i="12" s="1"/>
  <c r="BP12" i="7"/>
  <c r="BP14" i="7"/>
  <c r="BO14" i="12"/>
  <c r="BO39" i="12"/>
  <c r="BO57" i="12" s="1"/>
  <c r="BP39" i="7"/>
  <c r="BP21" i="14"/>
  <c r="BO70" i="14"/>
  <c r="BP16" i="14"/>
  <c r="BO62" i="14"/>
  <c r="BP39" i="14"/>
  <c r="BO57" i="14"/>
  <c r="BO69" i="7"/>
  <c r="BO13" i="12"/>
  <c r="BO60" i="12" s="1"/>
  <c r="BP13" i="7"/>
  <c r="BO63" i="8"/>
  <c r="BP17" i="8"/>
  <c r="BP48" i="14"/>
  <c r="BO68" i="14"/>
  <c r="BP37" i="7"/>
  <c r="BO37" i="12"/>
  <c r="BP38" i="14"/>
  <c r="BO54" i="14"/>
  <c r="BP13" i="14"/>
  <c r="BO60" i="14"/>
  <c r="BO38" i="12"/>
  <c r="BO54" i="12" s="1"/>
  <c r="BP38" i="7"/>
  <c r="BO32" i="12"/>
  <c r="BP32" i="7"/>
  <c r="BP48" i="7"/>
  <c r="BO48" i="12"/>
  <c r="BO68" i="12" s="1"/>
  <c r="BP47" i="14"/>
  <c r="BO67" i="14"/>
  <c r="BP43" i="7"/>
  <c r="BO43" i="12"/>
  <c r="BP15" i="7"/>
  <c r="BO15" i="12"/>
  <c r="BO61" i="12" s="1"/>
  <c r="BO25" i="12"/>
  <c r="BO72" i="12" s="1"/>
  <c r="BP25" i="7"/>
  <c r="BP34" i="7"/>
  <c r="BO34" i="12"/>
  <c r="BP36" i="7"/>
  <c r="BO36" i="12"/>
  <c r="BP18" i="14"/>
  <c r="BO64" i="14"/>
  <c r="BP19" i="14"/>
  <c r="BO69" i="14"/>
  <c r="BP27" i="14"/>
  <c r="BO74" i="14"/>
  <c r="BP17" i="14"/>
  <c r="BO63" i="14"/>
  <c r="BP33" i="7"/>
  <c r="BO33" i="12"/>
  <c r="BO60" i="7"/>
  <c r="BP26" i="14"/>
  <c r="BO73" i="14"/>
  <c r="BP43" i="14"/>
  <c r="BO65" i="14"/>
  <c r="BN45" i="12"/>
  <c r="BN65" i="12" s="1"/>
  <c r="BO45" i="7"/>
  <c r="BO41" i="7"/>
  <c r="BN41" i="12"/>
  <c r="BN55" i="12" s="1"/>
  <c r="BO26" i="12"/>
  <c r="BO73" i="12" s="1"/>
  <c r="BP26" i="7"/>
  <c r="BP25" i="14"/>
  <c r="BO72" i="14"/>
  <c r="BP29" i="14"/>
  <c r="BO58" i="14"/>
  <c r="BO29" i="12"/>
  <c r="BO58" i="12" s="1"/>
  <c r="BP29" i="7"/>
  <c r="BP30" i="7"/>
  <c r="BO30" i="12"/>
  <c r="BP23" i="7"/>
  <c r="BO23" i="12"/>
  <c r="BP17" i="7"/>
  <c r="BO17" i="12"/>
  <c r="BO63" i="12" s="1"/>
  <c r="BP12" i="14"/>
  <c r="BO59" i="14"/>
  <c r="BP28" i="7"/>
  <c r="BO28" i="12"/>
  <c r="BO75" i="12" s="1"/>
  <c r="BP35" i="7"/>
  <c r="BO35" i="12"/>
  <c r="BO27" i="12"/>
  <c r="BO74" i="12" s="1"/>
  <c r="BP27" i="7"/>
  <c r="BN65" i="7"/>
  <c r="BN42" i="8"/>
  <c r="BM56" i="8"/>
  <c r="BO59" i="7"/>
  <c r="BP69" i="7"/>
  <c r="BO58" i="7"/>
  <c r="BO68" i="7"/>
  <c r="BP60" i="7"/>
  <c r="BO54" i="7"/>
  <c r="BP40" i="8"/>
  <c r="BO55" i="8"/>
  <c r="BO65" i="8"/>
  <c r="BP43" i="8"/>
  <c r="BP57" i="7"/>
  <c r="BP66" i="7"/>
  <c r="BO71" i="7"/>
  <c r="BO64" i="7"/>
  <c r="BO70" i="7"/>
  <c r="BP67" i="7"/>
  <c r="BO61" i="7"/>
  <c r="BM56" i="7"/>
  <c r="BO73" i="7"/>
  <c r="BO72" i="7"/>
  <c r="BO75" i="7"/>
  <c r="BP74" i="7"/>
  <c r="BQ57" i="8"/>
  <c r="BR39" i="8"/>
  <c r="BP73" i="8"/>
  <c r="BQ26" i="8"/>
  <c r="BP54" i="8"/>
  <c r="BQ38" i="8"/>
  <c r="BQ62" i="8"/>
  <c r="BR16" i="8"/>
  <c r="BQ58" i="8"/>
  <c r="BR29" i="8"/>
  <c r="BP53" i="8"/>
  <c r="BQ30" i="8"/>
  <c r="BQ61" i="8"/>
  <c r="BR15" i="8"/>
  <c r="BQ67" i="8"/>
  <c r="BR47" i="8"/>
  <c r="BQ64" i="8"/>
  <c r="BR18" i="8"/>
  <c r="BQ69" i="8"/>
  <c r="BR19" i="8"/>
  <c r="BP68" i="8"/>
  <c r="BQ48" i="8"/>
  <c r="BQ59" i="8"/>
  <c r="BR11" i="8"/>
  <c r="BQ66" i="8"/>
  <c r="BR46" i="8"/>
  <c r="BQ72" i="8"/>
  <c r="BR25" i="8"/>
  <c r="BQ60" i="8"/>
  <c r="BR13" i="8"/>
  <c r="BQ74" i="8"/>
  <c r="BR27" i="8"/>
  <c r="BQ70" i="8"/>
  <c r="BR21" i="8"/>
  <c r="BP71" i="8"/>
  <c r="BQ24" i="8"/>
  <c r="C100" i="4"/>
  <c r="A100" i="4" s="1"/>
  <c r="D100" i="4" s="1"/>
  <c r="BP53" i="7" l="1"/>
  <c r="BQ16" i="15" s="1"/>
  <c r="BP41" i="7"/>
  <c r="BO41" i="12"/>
  <c r="BP63" i="8"/>
  <c r="BQ17" i="8"/>
  <c r="BQ16" i="14"/>
  <c r="BP62" i="14"/>
  <c r="BP16" i="12"/>
  <c r="BP62" i="12" s="1"/>
  <c r="BQ16" i="7"/>
  <c r="BP18" i="12"/>
  <c r="BP64" i="12" s="1"/>
  <c r="BQ18" i="7"/>
  <c r="BQ28" i="14"/>
  <c r="BP75" i="14"/>
  <c r="BO55" i="12"/>
  <c r="BO55" i="7"/>
  <c r="BP28" i="12"/>
  <c r="BP75" i="12" s="1"/>
  <c r="BQ28" i="7"/>
  <c r="BO53" i="12"/>
  <c r="BP26" i="12"/>
  <c r="BP73" i="12" s="1"/>
  <c r="BQ26" i="7"/>
  <c r="BP45" i="7"/>
  <c r="BO45" i="12"/>
  <c r="BO65" i="7"/>
  <c r="BQ33" i="7"/>
  <c r="BP33" i="12"/>
  <c r="BQ27" i="14"/>
  <c r="BP74" i="14"/>
  <c r="BQ18" i="14"/>
  <c r="BP64" i="14"/>
  <c r="BQ34" i="7"/>
  <c r="BP34" i="12"/>
  <c r="BP15" i="12"/>
  <c r="BP61" i="12" s="1"/>
  <c r="BQ15" i="7"/>
  <c r="BQ47" i="14"/>
  <c r="BP67" i="14"/>
  <c r="BQ13" i="14"/>
  <c r="BP60" i="14"/>
  <c r="BP37" i="12"/>
  <c r="BQ37" i="7"/>
  <c r="BP12" i="12"/>
  <c r="BP59" i="12" s="1"/>
  <c r="BQ12" i="7"/>
  <c r="BO42" i="14"/>
  <c r="BN56" i="14"/>
  <c r="BN49" i="14"/>
  <c r="BO13" i="15" s="1"/>
  <c r="BQ46" i="7"/>
  <c r="BP46" i="12"/>
  <c r="BP66" i="12" s="1"/>
  <c r="BP75" i="8"/>
  <c r="BQ28" i="8"/>
  <c r="BQ30" i="14"/>
  <c r="BP53" i="14"/>
  <c r="BQ17" i="15" s="1"/>
  <c r="BQ40" i="7"/>
  <c r="BP40" i="12"/>
  <c r="BP27" i="12"/>
  <c r="BP74" i="12" s="1"/>
  <c r="BQ27" i="7"/>
  <c r="BP23" i="12"/>
  <c r="BQ23" i="7"/>
  <c r="BQ43" i="14"/>
  <c r="BP65" i="14"/>
  <c r="BP17" i="12"/>
  <c r="BP63" i="12" s="1"/>
  <c r="BQ17" i="7"/>
  <c r="BQ63" i="7" s="1"/>
  <c r="BP30" i="12"/>
  <c r="BQ30" i="7"/>
  <c r="BQ29" i="14"/>
  <c r="BP58" i="14"/>
  <c r="BQ26" i="14"/>
  <c r="BP73" i="14"/>
  <c r="BQ25" i="7"/>
  <c r="BP25" i="12"/>
  <c r="BP72" i="12" s="1"/>
  <c r="BO65" i="12"/>
  <c r="BP38" i="12"/>
  <c r="BP54" i="12" s="1"/>
  <c r="BQ38" i="7"/>
  <c r="BQ13" i="7"/>
  <c r="BP13" i="12"/>
  <c r="BQ39" i="14"/>
  <c r="BP57" i="14"/>
  <c r="BQ21" i="14"/>
  <c r="BP70" i="14"/>
  <c r="BO42" i="7"/>
  <c r="BN42" i="12"/>
  <c r="BN56" i="12" s="1"/>
  <c r="BQ44" i="7"/>
  <c r="BP44" i="12"/>
  <c r="BP24" i="12"/>
  <c r="BP71" i="12" s="1"/>
  <c r="BQ24" i="7"/>
  <c r="BO69" i="12"/>
  <c r="BQ31" i="7"/>
  <c r="BP31" i="12"/>
  <c r="BQ46" i="14"/>
  <c r="BP66" i="14"/>
  <c r="BQ15" i="14"/>
  <c r="BP61" i="14"/>
  <c r="BQ21" i="7"/>
  <c r="BP21" i="12"/>
  <c r="BQ12" i="14"/>
  <c r="BP59" i="14"/>
  <c r="BQ25" i="14"/>
  <c r="BP72" i="14"/>
  <c r="BP32" i="12"/>
  <c r="BQ32" i="7"/>
  <c r="BQ40" i="14"/>
  <c r="BP55" i="14"/>
  <c r="BP62" i="7"/>
  <c r="BP63" i="7"/>
  <c r="BQ35" i="7"/>
  <c r="BP35" i="12"/>
  <c r="BQ29" i="7"/>
  <c r="BP29" i="12"/>
  <c r="BP58" i="12" s="1"/>
  <c r="BQ17" i="14"/>
  <c r="BP63" i="14"/>
  <c r="BQ19" i="14"/>
  <c r="BP69" i="14"/>
  <c r="BQ36" i="7"/>
  <c r="BP36" i="12"/>
  <c r="BQ43" i="7"/>
  <c r="BP43" i="12"/>
  <c r="BP48" i="12"/>
  <c r="BP68" i="12" s="1"/>
  <c r="BQ48" i="7"/>
  <c r="BQ38" i="14"/>
  <c r="BP54" i="14"/>
  <c r="BQ48" i="14"/>
  <c r="BP68" i="14"/>
  <c r="BP39" i="12"/>
  <c r="BP57" i="12" s="1"/>
  <c r="BQ39" i="7"/>
  <c r="BQ14" i="7"/>
  <c r="BP14" i="12"/>
  <c r="BQ47" i="7"/>
  <c r="BQ67" i="7" s="1"/>
  <c r="BP47" i="12"/>
  <c r="BP67" i="12" s="1"/>
  <c r="BP22" i="12"/>
  <c r="BQ22" i="7"/>
  <c r="BP19" i="12"/>
  <c r="BQ19" i="7"/>
  <c r="BP20" i="12"/>
  <c r="BQ20" i="7"/>
  <c r="BO70" i="12"/>
  <c r="BQ24" i="14"/>
  <c r="BP71" i="14"/>
  <c r="BN49" i="7"/>
  <c r="BO12" i="15" s="1"/>
  <c r="BP65" i="8"/>
  <c r="BQ43" i="8"/>
  <c r="BQ74" i="7"/>
  <c r="BN56" i="7"/>
  <c r="BP61" i="7"/>
  <c r="BP71" i="7"/>
  <c r="BP75" i="7"/>
  <c r="BP73" i="7"/>
  <c r="BP55" i="7"/>
  <c r="BQ62" i="7"/>
  <c r="BP64" i="7"/>
  <c r="BQ66" i="7"/>
  <c r="BP55" i="8"/>
  <c r="BQ40" i="8"/>
  <c r="BQ60" i="7"/>
  <c r="BP58" i="7"/>
  <c r="BP59" i="7"/>
  <c r="BP72" i="7"/>
  <c r="BP70" i="7"/>
  <c r="BP54" i="7"/>
  <c r="BP68" i="7"/>
  <c r="BN56" i="8"/>
  <c r="BO42" i="8"/>
  <c r="BS39" i="8"/>
  <c r="BR57" i="8"/>
  <c r="BR70" i="8"/>
  <c r="BS21" i="8"/>
  <c r="BR59" i="8"/>
  <c r="BS11" i="8"/>
  <c r="BR69" i="8"/>
  <c r="BS19" i="8"/>
  <c r="BR64" i="8"/>
  <c r="BS18" i="8"/>
  <c r="BR67" i="8"/>
  <c r="BS47" i="8"/>
  <c r="BR61" i="8"/>
  <c r="BS15" i="8"/>
  <c r="BR58" i="8"/>
  <c r="BS29" i="8"/>
  <c r="BQ73" i="8"/>
  <c r="BR26" i="8"/>
  <c r="BQ71" i="8"/>
  <c r="BR24" i="8"/>
  <c r="BR74" i="8"/>
  <c r="BS27" i="8"/>
  <c r="BR72" i="8"/>
  <c r="BS25" i="8"/>
  <c r="BR66" i="8"/>
  <c r="BS46" i="8"/>
  <c r="BR48" i="8"/>
  <c r="BQ68" i="8"/>
  <c r="BQ53" i="8"/>
  <c r="BR30" i="8"/>
  <c r="BR62" i="8"/>
  <c r="BS16" i="8"/>
  <c r="BQ54" i="8"/>
  <c r="BR38" i="8"/>
  <c r="BR60" i="8"/>
  <c r="BS13" i="8"/>
  <c r="C101" i="4"/>
  <c r="A101" i="4" s="1"/>
  <c r="D101" i="4" s="1"/>
  <c r="BR19" i="7" l="1"/>
  <c r="BQ19" i="12"/>
  <c r="BR39" i="7"/>
  <c r="BQ39" i="12"/>
  <c r="BQ57" i="12" s="1"/>
  <c r="BR32" i="7"/>
  <c r="BQ32" i="12"/>
  <c r="BR21" i="7"/>
  <c r="BQ21" i="12"/>
  <c r="BQ70" i="12" s="1"/>
  <c r="BR38" i="7"/>
  <c r="BQ38" i="12"/>
  <c r="BQ54" i="12" s="1"/>
  <c r="BR29" i="14"/>
  <c r="BQ58" i="14"/>
  <c r="BR40" i="7"/>
  <c r="BQ40" i="12"/>
  <c r="BQ33" i="12"/>
  <c r="BR33" i="7"/>
  <c r="BP69" i="12"/>
  <c r="BR47" i="7"/>
  <c r="BQ47" i="12"/>
  <c r="BQ67" i="12" s="1"/>
  <c r="BR38" i="14"/>
  <c r="BQ54" i="14"/>
  <c r="BR43" i="7"/>
  <c r="BQ43" i="12"/>
  <c r="BR19" i="14"/>
  <c r="BQ69" i="14"/>
  <c r="BR29" i="7"/>
  <c r="BQ29" i="12"/>
  <c r="BQ58" i="12" s="1"/>
  <c r="BP42" i="7"/>
  <c r="BO42" i="12"/>
  <c r="BO56" i="12" s="1"/>
  <c r="BR39" i="14"/>
  <c r="BQ57" i="14"/>
  <c r="BR30" i="7"/>
  <c r="BQ30" i="12"/>
  <c r="BR27" i="7"/>
  <c r="BQ27" i="12"/>
  <c r="BQ74" i="12" s="1"/>
  <c r="BP42" i="14"/>
  <c r="BO56" i="14"/>
  <c r="BO49" i="14"/>
  <c r="BP13" i="15" s="1"/>
  <c r="BR37" i="7"/>
  <c r="BQ37" i="12"/>
  <c r="BQ18" i="12"/>
  <c r="BQ64" i="12" s="1"/>
  <c r="BR18" i="7"/>
  <c r="BO49" i="7"/>
  <c r="BP12" i="15" s="1"/>
  <c r="BR24" i="14"/>
  <c r="BQ71" i="14"/>
  <c r="BR46" i="14"/>
  <c r="BQ66" i="14"/>
  <c r="BR24" i="7"/>
  <c r="BQ24" i="12"/>
  <c r="BQ71" i="12" s="1"/>
  <c r="BR25" i="7"/>
  <c r="BQ25" i="12"/>
  <c r="BQ72" i="12" s="1"/>
  <c r="BR13" i="14"/>
  <c r="BQ60" i="14"/>
  <c r="BR18" i="14"/>
  <c r="BQ64" i="14"/>
  <c r="BR26" i="7"/>
  <c r="BQ26" i="12"/>
  <c r="BQ73" i="12" s="1"/>
  <c r="BR28" i="14"/>
  <c r="BQ75" i="14"/>
  <c r="BQ63" i="8"/>
  <c r="BR17" i="8"/>
  <c r="BQ53" i="7"/>
  <c r="BR16" i="15" s="1"/>
  <c r="BR20" i="7"/>
  <c r="BQ20" i="12"/>
  <c r="BR22" i="7"/>
  <c r="BQ22" i="12"/>
  <c r="BR48" i="7"/>
  <c r="BQ48" i="12"/>
  <c r="BQ68" i="12" s="1"/>
  <c r="BR12" i="14"/>
  <c r="BQ59" i="14"/>
  <c r="BR15" i="14"/>
  <c r="BQ61" i="14"/>
  <c r="BR31" i="7"/>
  <c r="BQ31" i="12"/>
  <c r="BP60" i="12"/>
  <c r="BR26" i="14"/>
  <c r="BQ73" i="14"/>
  <c r="BP53" i="12"/>
  <c r="BR43" i="14"/>
  <c r="BQ65" i="14"/>
  <c r="BR30" i="14"/>
  <c r="BQ53" i="14"/>
  <c r="BR17" i="15" s="1"/>
  <c r="BQ46" i="12"/>
  <c r="BQ66" i="12" s="1"/>
  <c r="BR46" i="7"/>
  <c r="BR47" i="14"/>
  <c r="BQ67" i="14"/>
  <c r="BQ34" i="12"/>
  <c r="BR34" i="7"/>
  <c r="BR27" i="14"/>
  <c r="BQ74" i="14"/>
  <c r="BQ69" i="7"/>
  <c r="BQ57" i="7"/>
  <c r="BQ14" i="12"/>
  <c r="BR14" i="7"/>
  <c r="BR48" i="14"/>
  <c r="BQ68" i="14"/>
  <c r="BQ36" i="12"/>
  <c r="BR36" i="7"/>
  <c r="BR17" i="14"/>
  <c r="BQ63" i="14"/>
  <c r="BQ35" i="12"/>
  <c r="BR35" i="7"/>
  <c r="BR40" i="14"/>
  <c r="BQ55" i="14"/>
  <c r="BR25" i="14"/>
  <c r="BQ72" i="14"/>
  <c r="BP70" i="12"/>
  <c r="BR44" i="7"/>
  <c r="BQ44" i="12"/>
  <c r="BR21" i="14"/>
  <c r="BQ70" i="14"/>
  <c r="BQ13" i="12"/>
  <c r="BR13" i="7"/>
  <c r="BQ17" i="12"/>
  <c r="BQ63" i="12" s="1"/>
  <c r="BR17" i="7"/>
  <c r="BR23" i="7"/>
  <c r="BQ23" i="12"/>
  <c r="BR28" i="8"/>
  <c r="BQ75" i="8"/>
  <c r="BR12" i="7"/>
  <c r="BQ12" i="12"/>
  <c r="BQ59" i="12" s="1"/>
  <c r="BR15" i="7"/>
  <c r="BQ15" i="12"/>
  <c r="BQ61" i="12" s="1"/>
  <c r="BP45" i="12"/>
  <c r="BP65" i="12" s="1"/>
  <c r="BQ45" i="7"/>
  <c r="BP65" i="7"/>
  <c r="BQ28" i="12"/>
  <c r="BQ75" i="12" s="1"/>
  <c r="BR28" i="7"/>
  <c r="BR16" i="7"/>
  <c r="BQ16" i="12"/>
  <c r="BQ62" i="12" s="1"/>
  <c r="BR16" i="14"/>
  <c r="BQ62" i="14"/>
  <c r="BP41" i="12"/>
  <c r="BP55" i="12" s="1"/>
  <c r="BQ41" i="7"/>
  <c r="BQ68" i="7"/>
  <c r="BR63" i="7"/>
  <c r="BQ59" i="7"/>
  <c r="BR57" i="7"/>
  <c r="BQ64" i="7"/>
  <c r="BR40" i="8"/>
  <c r="BQ55" i="8"/>
  <c r="BR62" i="7"/>
  <c r="BQ73" i="7"/>
  <c r="BQ71" i="7"/>
  <c r="BQ61" i="7"/>
  <c r="BR74" i="7"/>
  <c r="BQ54" i="7"/>
  <c r="BQ70" i="7"/>
  <c r="BQ72" i="7"/>
  <c r="BQ58" i="7"/>
  <c r="BR66" i="7"/>
  <c r="BQ65" i="8"/>
  <c r="BR43" i="8"/>
  <c r="BP42" i="8"/>
  <c r="BO56" i="8"/>
  <c r="BQ55" i="7"/>
  <c r="BQ75" i="7"/>
  <c r="BR67" i="7"/>
  <c r="BO56" i="7"/>
  <c r="BT39" i="8"/>
  <c r="BT57" i="8" s="1"/>
  <c r="BU57" i="8" s="1"/>
  <c r="BS57" i="8"/>
  <c r="BS62" i="8"/>
  <c r="BT16" i="8"/>
  <c r="BT62" i="8" s="1"/>
  <c r="BU62" i="8" s="1"/>
  <c r="BS74" i="8"/>
  <c r="BT27" i="8"/>
  <c r="BT74" i="8" s="1"/>
  <c r="BU74" i="8" s="1"/>
  <c r="BR73" i="8"/>
  <c r="BS26" i="8"/>
  <c r="BS58" i="8"/>
  <c r="BT29" i="8"/>
  <c r="BT58" i="8" s="1"/>
  <c r="BU58" i="8" s="1"/>
  <c r="BS69" i="8"/>
  <c r="BT19" i="8"/>
  <c r="BT69" i="8" s="1"/>
  <c r="BU69" i="8" s="1"/>
  <c r="BS70" i="8"/>
  <c r="BT21" i="8"/>
  <c r="BT70" i="8" s="1"/>
  <c r="BU70" i="8" s="1"/>
  <c r="BR54" i="8"/>
  <c r="BS38" i="8"/>
  <c r="BR53" i="8"/>
  <c r="BS30" i="8"/>
  <c r="BS72" i="8"/>
  <c r="BT25" i="8"/>
  <c r="BT72" i="8" s="1"/>
  <c r="BU72" i="8" s="1"/>
  <c r="BR71" i="8"/>
  <c r="BS24" i="8"/>
  <c r="BS61" i="8"/>
  <c r="BT15" i="8"/>
  <c r="BT61" i="8" s="1"/>
  <c r="BU61" i="8" s="1"/>
  <c r="BS64" i="8"/>
  <c r="BT18" i="8"/>
  <c r="BT64" i="8" s="1"/>
  <c r="BU64" i="8" s="1"/>
  <c r="BS59" i="8"/>
  <c r="BT11" i="8"/>
  <c r="BR68" i="8"/>
  <c r="BS48" i="8"/>
  <c r="BS60" i="8"/>
  <c r="BT13" i="8"/>
  <c r="BT60" i="8" s="1"/>
  <c r="BU60" i="8" s="1"/>
  <c r="BS67" i="8"/>
  <c r="BT47" i="8"/>
  <c r="BT67" i="8" s="1"/>
  <c r="BU67" i="8" s="1"/>
  <c r="BS66" i="8"/>
  <c r="BT46" i="8"/>
  <c r="BT66" i="8" s="1"/>
  <c r="BU66" i="8" s="1"/>
  <c r="C102" i="4"/>
  <c r="A102" i="4" s="1"/>
  <c r="D102" i="4" s="1"/>
  <c r="BS21" i="14" l="1"/>
  <c r="BR70" i="14"/>
  <c r="BS14" i="7"/>
  <c r="BR14" i="12"/>
  <c r="BS30" i="7"/>
  <c r="BR30" i="12"/>
  <c r="BR53" i="7"/>
  <c r="BS16" i="15" s="1"/>
  <c r="BS16" i="14"/>
  <c r="BR62" i="14"/>
  <c r="BS12" i="7"/>
  <c r="BR12" i="12"/>
  <c r="BR59" i="12" s="1"/>
  <c r="BS13" i="7"/>
  <c r="BR13" i="12"/>
  <c r="BS25" i="14"/>
  <c r="BR72" i="14"/>
  <c r="BS27" i="14"/>
  <c r="BR74" i="14"/>
  <c r="BS47" i="14"/>
  <c r="BR67" i="14"/>
  <c r="BS30" i="14"/>
  <c r="BR53" i="14"/>
  <c r="BS17" i="15" s="1"/>
  <c r="BR31" i="12"/>
  <c r="BS31" i="7"/>
  <c r="BS28" i="14"/>
  <c r="BR75" i="14"/>
  <c r="BS18" i="14"/>
  <c r="BR64" i="14"/>
  <c r="BS25" i="7"/>
  <c r="BR25" i="12"/>
  <c r="BR72" i="12" s="1"/>
  <c r="BS46" i="14"/>
  <c r="BR66" i="14"/>
  <c r="BR37" i="12"/>
  <c r="BS37" i="7"/>
  <c r="BS29" i="14"/>
  <c r="BR58" i="14"/>
  <c r="BS21" i="7"/>
  <c r="BR21" i="12"/>
  <c r="BR39" i="12"/>
  <c r="BR57" i="12" s="1"/>
  <c r="BS39" i="7"/>
  <c r="BS28" i="7"/>
  <c r="BR28" i="12"/>
  <c r="BR75" i="12" s="1"/>
  <c r="BS35" i="7"/>
  <c r="BR35" i="12"/>
  <c r="BR36" i="12"/>
  <c r="BS36" i="7"/>
  <c r="BR48" i="12"/>
  <c r="BR68" i="12" s="1"/>
  <c r="BS48" i="7"/>
  <c r="BQ42" i="7"/>
  <c r="BQ49" i="7" s="1"/>
  <c r="BR12" i="15" s="1"/>
  <c r="BP42" i="12"/>
  <c r="BP56" i="12" s="1"/>
  <c r="BP49" i="7"/>
  <c r="BQ12" i="15" s="1"/>
  <c r="BS33" i="7"/>
  <c r="BR33" i="12"/>
  <c r="BR60" i="7"/>
  <c r="BR41" i="7"/>
  <c r="BQ41" i="12"/>
  <c r="BR15" i="12"/>
  <c r="BR61" i="12" s="1"/>
  <c r="BS15" i="7"/>
  <c r="BS23" i="7"/>
  <c r="BR23" i="12"/>
  <c r="BQ60" i="12"/>
  <c r="BS44" i="7"/>
  <c r="BR44" i="12"/>
  <c r="BS34" i="7"/>
  <c r="BR34" i="12"/>
  <c r="BS46" i="7"/>
  <c r="BR46" i="12"/>
  <c r="BR66" i="12" s="1"/>
  <c r="BS26" i="14"/>
  <c r="BR73" i="14"/>
  <c r="BS12" i="14"/>
  <c r="BR59" i="14"/>
  <c r="BS22" i="7"/>
  <c r="BR22" i="12"/>
  <c r="BR63" i="8"/>
  <c r="BS17" i="8"/>
  <c r="BR18" i="12"/>
  <c r="BR64" i="12" s="1"/>
  <c r="BS18" i="7"/>
  <c r="BS27" i="7"/>
  <c r="BR27" i="12"/>
  <c r="BR74" i="12" s="1"/>
  <c r="BS39" i="14"/>
  <c r="BR57" i="14"/>
  <c r="BR29" i="12"/>
  <c r="BR58" i="12" s="1"/>
  <c r="BS29" i="7"/>
  <c r="BR43" i="12"/>
  <c r="BS43" i="7"/>
  <c r="BS47" i="7"/>
  <c r="BR47" i="12"/>
  <c r="BR67" i="12" s="1"/>
  <c r="BQ55" i="12"/>
  <c r="BQ69" i="12"/>
  <c r="BS20" i="7"/>
  <c r="BR20" i="12"/>
  <c r="BS24" i="14"/>
  <c r="BR71" i="14"/>
  <c r="BQ42" i="14"/>
  <c r="BP56" i="14"/>
  <c r="BP49" i="14"/>
  <c r="BQ13" i="15" s="1"/>
  <c r="BS19" i="14"/>
  <c r="BR69" i="14"/>
  <c r="BS38" i="14"/>
  <c r="BR54" i="14"/>
  <c r="BR69" i="7"/>
  <c r="BS16" i="7"/>
  <c r="BS62" i="7" s="1"/>
  <c r="BR16" i="12"/>
  <c r="BR62" i="12" s="1"/>
  <c r="BR45" i="7"/>
  <c r="BQ45" i="12"/>
  <c r="BQ65" i="12" s="1"/>
  <c r="BQ65" i="7"/>
  <c r="BR75" i="8"/>
  <c r="BS28" i="8"/>
  <c r="BS17" i="7"/>
  <c r="BR17" i="12"/>
  <c r="BR63" i="12" s="1"/>
  <c r="BS40" i="14"/>
  <c r="BR55" i="14"/>
  <c r="BS17" i="14"/>
  <c r="BR63" i="14"/>
  <c r="BS48" i="14"/>
  <c r="BR68" i="14"/>
  <c r="BS43" i="14"/>
  <c r="BR65" i="14"/>
  <c r="BS15" i="14"/>
  <c r="BR61" i="14"/>
  <c r="BS26" i="7"/>
  <c r="BR26" i="12"/>
  <c r="BR73" i="12" s="1"/>
  <c r="BS13" i="14"/>
  <c r="BR60" i="14"/>
  <c r="BS24" i="7"/>
  <c r="BR24" i="12"/>
  <c r="BR71" i="12" s="1"/>
  <c r="BQ53" i="12"/>
  <c r="BS40" i="7"/>
  <c r="BR40" i="12"/>
  <c r="BR38" i="12"/>
  <c r="BR54" i="12" s="1"/>
  <c r="BS38" i="7"/>
  <c r="BR32" i="12"/>
  <c r="BS32" i="7"/>
  <c r="BR19" i="12"/>
  <c r="BR69" i="12" s="1"/>
  <c r="BS19" i="7"/>
  <c r="BP56" i="7"/>
  <c r="BR70" i="7"/>
  <c r="BR61" i="7"/>
  <c r="BS57" i="7"/>
  <c r="BS43" i="8"/>
  <c r="BR65" i="8"/>
  <c r="BR75" i="7"/>
  <c r="BR58" i="7"/>
  <c r="BR73" i="7"/>
  <c r="BS40" i="8"/>
  <c r="BR55" i="8"/>
  <c r="BR59" i="7"/>
  <c r="BR55" i="7"/>
  <c r="BP56" i="8"/>
  <c r="BQ42" i="8"/>
  <c r="BS66" i="7"/>
  <c r="BR72" i="7"/>
  <c r="BR54" i="7"/>
  <c r="BS74" i="7"/>
  <c r="BR71" i="7"/>
  <c r="BR64" i="7"/>
  <c r="BS60" i="7"/>
  <c r="BR68" i="7"/>
  <c r="BS73" i="8"/>
  <c r="BT26" i="8"/>
  <c r="BT73" i="8" s="1"/>
  <c r="BU73" i="8" s="1"/>
  <c r="BS53" i="8"/>
  <c r="BT30" i="8"/>
  <c r="BT53" i="8" s="1"/>
  <c r="BT59" i="8"/>
  <c r="BU59" i="8" s="1"/>
  <c r="BS54" i="8"/>
  <c r="BT38" i="8"/>
  <c r="BT54" i="8" s="1"/>
  <c r="BU54" i="8" s="1"/>
  <c r="BS68" i="8"/>
  <c r="BT48" i="8"/>
  <c r="BT68" i="8" s="1"/>
  <c r="BU68" i="8" s="1"/>
  <c r="BS71" i="8"/>
  <c r="BT24" i="8"/>
  <c r="BT71" i="8" s="1"/>
  <c r="BU71" i="8" s="1"/>
  <c r="C103" i="4"/>
  <c r="A103" i="4" s="1"/>
  <c r="D103" i="4" s="1"/>
  <c r="BT32" i="7" l="1"/>
  <c r="BT32" i="12" s="1"/>
  <c r="BS32" i="12"/>
  <c r="BT24" i="7"/>
  <c r="BT24" i="12" s="1"/>
  <c r="BT71" i="12" s="1"/>
  <c r="BU71" i="12" s="1"/>
  <c r="BS24" i="12"/>
  <c r="BS71" i="12" s="1"/>
  <c r="BT43" i="14"/>
  <c r="BT65" i="14" s="1"/>
  <c r="BU65" i="14" s="1"/>
  <c r="BS65" i="14"/>
  <c r="BT17" i="7"/>
  <c r="BS17" i="12"/>
  <c r="BS63" i="12" s="1"/>
  <c r="BR42" i="14"/>
  <c r="BQ56" i="14"/>
  <c r="BQ49" i="14"/>
  <c r="BR13" i="15" s="1"/>
  <c r="BS47" i="12"/>
  <c r="BS67" i="12" s="1"/>
  <c r="BT47" i="7"/>
  <c r="BS27" i="12"/>
  <c r="BS74" i="12" s="1"/>
  <c r="BT27" i="7"/>
  <c r="BS23" i="12"/>
  <c r="BT23" i="7"/>
  <c r="BT23" i="12" s="1"/>
  <c r="BS41" i="7"/>
  <c r="BR41" i="12"/>
  <c r="BT31" i="7"/>
  <c r="BT31" i="12" s="1"/>
  <c r="BS31" i="12"/>
  <c r="BS67" i="7"/>
  <c r="BS63" i="7"/>
  <c r="BT40" i="7"/>
  <c r="BT40" i="12" s="1"/>
  <c r="BS40" i="12"/>
  <c r="BT28" i="8"/>
  <c r="BT75" i="8" s="1"/>
  <c r="BU75" i="8" s="1"/>
  <c r="BS75" i="8"/>
  <c r="BT19" i="14"/>
  <c r="BT69" i="14" s="1"/>
  <c r="BU69" i="14" s="1"/>
  <c r="BS69" i="14"/>
  <c r="BS43" i="12"/>
  <c r="BT43" i="7"/>
  <c r="BT18" i="7"/>
  <c r="BT18" i="12" s="1"/>
  <c r="BT64" i="12" s="1"/>
  <c r="BU64" i="12" s="1"/>
  <c r="BS18" i="12"/>
  <c r="BS64" i="12" s="1"/>
  <c r="BT12" i="14"/>
  <c r="BS59" i="14"/>
  <c r="BT46" i="7"/>
  <c r="BS46" i="12"/>
  <c r="BS66" i="12" s="1"/>
  <c r="BT44" i="7"/>
  <c r="BT44" i="12" s="1"/>
  <c r="BS44" i="12"/>
  <c r="BT15" i="7"/>
  <c r="BT15" i="12" s="1"/>
  <c r="BT61" i="12" s="1"/>
  <c r="BU61" i="12" s="1"/>
  <c r="BS15" i="12"/>
  <c r="BS61" i="12" s="1"/>
  <c r="BT36" i="7"/>
  <c r="BT36" i="12" s="1"/>
  <c r="BS36" i="12"/>
  <c r="BR70" i="12"/>
  <c r="BT46" i="14"/>
  <c r="BT66" i="14" s="1"/>
  <c r="BU66" i="14" s="1"/>
  <c r="BS66" i="14"/>
  <c r="BT18" i="14"/>
  <c r="BT64" i="14" s="1"/>
  <c r="BU64" i="14" s="1"/>
  <c r="BS64" i="14"/>
  <c r="BT47" i="14"/>
  <c r="BT67" i="14" s="1"/>
  <c r="BU67" i="14" s="1"/>
  <c r="BS67" i="14"/>
  <c r="BT25" i="14"/>
  <c r="BT72" i="14" s="1"/>
  <c r="BU72" i="14" s="1"/>
  <c r="BS72" i="14"/>
  <c r="BS14" i="12"/>
  <c r="BT14" i="7"/>
  <c r="BT14" i="12" s="1"/>
  <c r="BR55" i="12"/>
  <c r="BT26" i="7"/>
  <c r="BT26" i="12" s="1"/>
  <c r="BT73" i="12" s="1"/>
  <c r="BU73" i="12" s="1"/>
  <c r="BS26" i="12"/>
  <c r="BS73" i="12" s="1"/>
  <c r="BT17" i="14"/>
  <c r="BT63" i="14" s="1"/>
  <c r="BU63" i="14" s="1"/>
  <c r="BS63" i="14"/>
  <c r="BT16" i="7"/>
  <c r="BS16" i="12"/>
  <c r="BS62" i="12" s="1"/>
  <c r="BT20" i="7"/>
  <c r="BT20" i="12" s="1"/>
  <c r="BS20" i="12"/>
  <c r="BT35" i="7"/>
  <c r="BT35" i="12" s="1"/>
  <c r="BS35" i="12"/>
  <c r="BT29" i="14"/>
  <c r="BT58" i="14" s="1"/>
  <c r="BU58" i="14" s="1"/>
  <c r="BS58" i="14"/>
  <c r="BT16" i="14"/>
  <c r="BT62" i="14" s="1"/>
  <c r="BU62" i="14" s="1"/>
  <c r="BS62" i="14"/>
  <c r="BT19" i="7"/>
  <c r="BS19" i="12"/>
  <c r="BS69" i="12" s="1"/>
  <c r="BS38" i="12"/>
  <c r="BS54" i="12" s="1"/>
  <c r="BT38" i="7"/>
  <c r="BT38" i="12" s="1"/>
  <c r="BT54" i="12" s="1"/>
  <c r="BU54" i="12" s="1"/>
  <c r="BT13" i="14"/>
  <c r="BT60" i="14" s="1"/>
  <c r="BU60" i="14" s="1"/>
  <c r="BS60" i="14"/>
  <c r="BT15" i="14"/>
  <c r="BT61" i="14" s="1"/>
  <c r="BU61" i="14" s="1"/>
  <c r="BS61" i="14"/>
  <c r="BT48" i="14"/>
  <c r="BT68" i="14" s="1"/>
  <c r="BU68" i="14" s="1"/>
  <c r="BS68" i="14"/>
  <c r="BT40" i="14"/>
  <c r="BT55" i="14" s="1"/>
  <c r="BU55" i="14" s="1"/>
  <c r="BS55" i="14"/>
  <c r="BR45" i="12"/>
  <c r="BR65" i="12" s="1"/>
  <c r="BS45" i="7"/>
  <c r="BR65" i="7"/>
  <c r="BT24" i="14"/>
  <c r="BT71" i="14" s="1"/>
  <c r="BU71" i="14" s="1"/>
  <c r="BS71" i="14"/>
  <c r="BT39" i="14"/>
  <c r="BT57" i="14" s="1"/>
  <c r="BU57" i="14" s="1"/>
  <c r="BS57" i="14"/>
  <c r="BT22" i="7"/>
  <c r="BT22" i="12" s="1"/>
  <c r="BS22" i="12"/>
  <c r="BQ42" i="12"/>
  <c r="BQ56" i="12" s="1"/>
  <c r="BR42" i="7"/>
  <c r="BT28" i="7"/>
  <c r="BT28" i="12" s="1"/>
  <c r="BT75" i="12" s="1"/>
  <c r="BU75" i="12" s="1"/>
  <c r="BS28" i="12"/>
  <c r="BS75" i="12" s="1"/>
  <c r="BS21" i="12"/>
  <c r="BT21" i="7"/>
  <c r="BT21" i="12" s="1"/>
  <c r="BT37" i="7"/>
  <c r="BT37" i="12" s="1"/>
  <c r="BS37" i="12"/>
  <c r="BR60" i="12"/>
  <c r="BT12" i="7"/>
  <c r="BS12" i="12"/>
  <c r="BS59" i="12" s="1"/>
  <c r="BR53" i="12"/>
  <c r="BS69" i="7"/>
  <c r="BS53" i="7"/>
  <c r="BT16" i="15" s="1"/>
  <c r="BT38" i="14"/>
  <c r="BT54" i="14" s="1"/>
  <c r="BU54" i="14" s="1"/>
  <c r="BS54" i="14"/>
  <c r="BT29" i="7"/>
  <c r="BT29" i="12" s="1"/>
  <c r="BT58" i="12" s="1"/>
  <c r="BU58" i="12" s="1"/>
  <c r="BS29" i="12"/>
  <c r="BS58" i="12" s="1"/>
  <c r="BS63" i="8"/>
  <c r="BT17" i="8"/>
  <c r="BT63" i="8" s="1"/>
  <c r="BU63" i="8" s="1"/>
  <c r="BT26" i="14"/>
  <c r="BT73" i="14" s="1"/>
  <c r="BU73" i="14" s="1"/>
  <c r="BS73" i="14"/>
  <c r="BT34" i="7"/>
  <c r="BT34" i="12" s="1"/>
  <c r="BS34" i="12"/>
  <c r="BS33" i="12"/>
  <c r="BT33" i="7"/>
  <c r="BT33" i="12" s="1"/>
  <c r="BT48" i="7"/>
  <c r="BT48" i="12" s="1"/>
  <c r="BT68" i="12" s="1"/>
  <c r="BU68" i="12" s="1"/>
  <c r="BS48" i="12"/>
  <c r="BS68" i="12" s="1"/>
  <c r="BS39" i="12"/>
  <c r="BS57" i="12" s="1"/>
  <c r="BT39" i="7"/>
  <c r="BS25" i="12"/>
  <c r="BS72" i="12" s="1"/>
  <c r="BT25" i="7"/>
  <c r="BT25" i="12" s="1"/>
  <c r="BT72" i="12" s="1"/>
  <c r="BU72" i="12" s="1"/>
  <c r="BT28" i="14"/>
  <c r="BT75" i="14" s="1"/>
  <c r="BU75" i="14" s="1"/>
  <c r="BS75" i="14"/>
  <c r="BT30" i="14"/>
  <c r="BT53" i="14" s="1"/>
  <c r="BS53" i="14"/>
  <c r="BT17" i="15" s="1"/>
  <c r="BT27" i="14"/>
  <c r="BT74" i="14" s="1"/>
  <c r="BU74" i="14" s="1"/>
  <c r="BS74" i="14"/>
  <c r="BS13" i="12"/>
  <c r="BS60" i="12" s="1"/>
  <c r="BT13" i="7"/>
  <c r="BT30" i="7"/>
  <c r="BS30" i="12"/>
  <c r="BS53" i="12" s="1"/>
  <c r="BT21" i="14"/>
  <c r="BT70" i="14" s="1"/>
  <c r="BU70" i="14" s="1"/>
  <c r="BS70" i="14"/>
  <c r="BS55" i="8"/>
  <c r="BT40" i="8"/>
  <c r="BT55" i="8" s="1"/>
  <c r="BU55" i="8" s="1"/>
  <c r="BS75" i="7"/>
  <c r="BS64" i="7"/>
  <c r="BT71" i="7"/>
  <c r="BU71" i="7" s="1"/>
  <c r="BS71" i="7"/>
  <c r="BT54" i="7"/>
  <c r="BU54" i="7" s="1"/>
  <c r="BS54" i="7"/>
  <c r="BS55" i="7"/>
  <c r="BS59" i="7"/>
  <c r="BS73" i="7"/>
  <c r="BT58" i="7"/>
  <c r="BU58" i="7" s="1"/>
  <c r="BS58" i="7"/>
  <c r="BS65" i="8"/>
  <c r="BT43" i="8"/>
  <c r="BT65" i="8" s="1"/>
  <c r="BU65" i="8" s="1"/>
  <c r="BS70" i="7"/>
  <c r="BQ56" i="7"/>
  <c r="BQ56" i="8"/>
  <c r="BR42" i="8"/>
  <c r="BT68" i="7"/>
  <c r="BU68" i="7" s="1"/>
  <c r="BS68" i="7"/>
  <c r="BT72" i="7"/>
  <c r="BU72" i="7" s="1"/>
  <c r="BS72" i="7"/>
  <c r="BT61" i="7"/>
  <c r="BU61" i="7" s="1"/>
  <c r="BS61" i="7"/>
  <c r="BU53" i="8"/>
  <c r="C104" i="4"/>
  <c r="A104" i="4" s="1"/>
  <c r="D104" i="4" s="1"/>
  <c r="BT73" i="7" l="1"/>
  <c r="BU73" i="7" s="1"/>
  <c r="BT64" i="7"/>
  <c r="BU64" i="7" s="1"/>
  <c r="BT39" i="12"/>
  <c r="BT57" i="12" s="1"/>
  <c r="BU57" i="12" s="1"/>
  <c r="BT57" i="7"/>
  <c r="BU57" i="7" s="1"/>
  <c r="BT70" i="7"/>
  <c r="BU70" i="7" s="1"/>
  <c r="BT30" i="12"/>
  <c r="BT53" i="12" s="1"/>
  <c r="BT53" i="7"/>
  <c r="BU53" i="7" s="1"/>
  <c r="BT12" i="12"/>
  <c r="BT70" i="12"/>
  <c r="BU70" i="12" s="1"/>
  <c r="BR42" i="12"/>
  <c r="BR56" i="12" s="1"/>
  <c r="BS42" i="7"/>
  <c r="BT59" i="14"/>
  <c r="BU59" i="14" s="1"/>
  <c r="BT27" i="12"/>
  <c r="BT74" i="12" s="1"/>
  <c r="BU74" i="12" s="1"/>
  <c r="BT74" i="7"/>
  <c r="BU74" i="7" s="1"/>
  <c r="BT17" i="12"/>
  <c r="BT63" i="12" s="1"/>
  <c r="BU63" i="12" s="1"/>
  <c r="BT63" i="7"/>
  <c r="BU63" i="7" s="1"/>
  <c r="BT43" i="12"/>
  <c r="BT13" i="12"/>
  <c r="BT60" i="12" s="1"/>
  <c r="BU60" i="12" s="1"/>
  <c r="BT60" i="7"/>
  <c r="BU60" i="7" s="1"/>
  <c r="BS70" i="12"/>
  <c r="BT16" i="12"/>
  <c r="BT62" i="12" s="1"/>
  <c r="BU62" i="12" s="1"/>
  <c r="BT62" i="7"/>
  <c r="BU62" i="7" s="1"/>
  <c r="BT46" i="12"/>
  <c r="BT66" i="12" s="1"/>
  <c r="BU66" i="12" s="1"/>
  <c r="BT66" i="7"/>
  <c r="BU66" i="7" s="1"/>
  <c r="BR49" i="7"/>
  <c r="BS12" i="15" s="1"/>
  <c r="BT41" i="7"/>
  <c r="BS41" i="12"/>
  <c r="BS55" i="12" s="1"/>
  <c r="BT19" i="12"/>
  <c r="BT69" i="12" s="1"/>
  <c r="BU69" i="12" s="1"/>
  <c r="BT69" i="7"/>
  <c r="BU69" i="7" s="1"/>
  <c r="BT75" i="7"/>
  <c r="BU75" i="7" s="1"/>
  <c r="BU53" i="14"/>
  <c r="BS45" i="12"/>
  <c r="BS65" i="12" s="1"/>
  <c r="BT45" i="7"/>
  <c r="BT45" i="12" s="1"/>
  <c r="BS65" i="7"/>
  <c r="BT47" i="12"/>
  <c r="BT67" i="12" s="1"/>
  <c r="BU67" i="12" s="1"/>
  <c r="BT67" i="7"/>
  <c r="BU67" i="7" s="1"/>
  <c r="BS42" i="14"/>
  <c r="BR56" i="14"/>
  <c r="BR49" i="14"/>
  <c r="BS13" i="15" s="1"/>
  <c r="BT59" i="7"/>
  <c r="BU59" i="7" s="1"/>
  <c r="BS42" i="8"/>
  <c r="BR56" i="8"/>
  <c r="BR56" i="7"/>
  <c r="C105" i="4"/>
  <c r="A105" i="4" s="1"/>
  <c r="D105" i="4" s="1"/>
  <c r="BT65" i="7" l="1"/>
  <c r="BU65" i="7" s="1"/>
  <c r="BU53" i="12"/>
  <c r="BT42" i="14"/>
  <c r="BS56" i="14"/>
  <c r="BS49" i="14"/>
  <c r="BT13" i="15" s="1"/>
  <c r="BT65" i="12"/>
  <c r="BU65" i="12" s="1"/>
  <c r="BT42" i="7"/>
  <c r="BT42" i="12" s="1"/>
  <c r="BT56" i="12" s="1"/>
  <c r="BU56" i="12" s="1"/>
  <c r="BS42" i="12"/>
  <c r="BS56" i="12" s="1"/>
  <c r="BS49" i="7"/>
  <c r="BT12" i="15" s="1"/>
  <c r="BT59" i="12"/>
  <c r="BU59" i="12" s="1"/>
  <c r="BT41" i="12"/>
  <c r="BT55" i="12" s="1"/>
  <c r="BU55" i="12" s="1"/>
  <c r="BT55" i="7"/>
  <c r="BU55" i="7" s="1"/>
  <c r="BS56" i="8"/>
  <c r="BT42" i="8"/>
  <c r="BS56" i="7"/>
  <c r="C107" i="4"/>
  <c r="A107" i="4" s="1"/>
  <c r="D107" i="4" s="1"/>
  <c r="BT49" i="12" l="1"/>
  <c r="BT77" i="12"/>
  <c r="BT56" i="14"/>
  <c r="BT49" i="14"/>
  <c r="BT50" i="14" s="1"/>
  <c r="BT49" i="7"/>
  <c r="BT50" i="7" s="1"/>
  <c r="BT56" i="7"/>
  <c r="BT56" i="8"/>
  <c r="BT49" i="8"/>
  <c r="C108" i="4"/>
  <c r="A108" i="4" s="1"/>
  <c r="D108" i="4" s="1"/>
  <c r="BU56" i="14" l="1"/>
  <c r="BT77" i="14"/>
  <c r="BU56" i="8"/>
  <c r="BT77" i="8"/>
  <c r="BU56" i="7"/>
  <c r="BT77" i="7"/>
  <c r="C109" i="4"/>
  <c r="A109" i="4" s="1"/>
  <c r="D109" i="4" s="1"/>
  <c r="C110" i="4" l="1"/>
  <c r="A110" i="4" s="1"/>
  <c r="D110" i="4" s="1"/>
  <c r="C111" i="4" l="1"/>
  <c r="A111" i="4" s="1"/>
  <c r="D111" i="4" s="1"/>
  <c r="C112" i="4" l="1"/>
  <c r="A112" i="4" s="1"/>
  <c r="D112" i="4" s="1"/>
  <c r="C113" i="4" l="1"/>
  <c r="A113" i="4" s="1"/>
  <c r="D113" i="4" s="1"/>
  <c r="C114" i="4" l="1"/>
  <c r="A114" i="4" s="1"/>
  <c r="D114" i="4" s="1"/>
  <c r="C115" i="4" l="1"/>
  <c r="A115" i="4" s="1"/>
  <c r="D115" i="4" s="1"/>
  <c r="C116" i="4" l="1"/>
  <c r="A116" i="4" s="1"/>
  <c r="D116" i="4" s="1"/>
  <c r="C117" i="4" l="1"/>
  <c r="A117" i="4" s="1"/>
  <c r="D117" i="4" s="1"/>
  <c r="C118" i="4" l="1"/>
  <c r="A118" i="4" s="1"/>
  <c r="D118" i="4" s="1"/>
  <c r="C119" i="4" l="1"/>
  <c r="A119" i="4" s="1"/>
  <c r="D119" i="4" s="1"/>
</calcChain>
</file>

<file path=xl/sharedStrings.xml><?xml version="1.0" encoding="utf-8"?>
<sst xmlns="http://schemas.openxmlformats.org/spreadsheetml/2006/main" count="1241" uniqueCount="579">
  <si>
    <t>Type of asset</t>
  </si>
  <si>
    <t>Rate of depreciation</t>
  </si>
  <si>
    <t>Service life (years)</t>
  </si>
  <si>
    <t>Declining-balance rate</t>
  </si>
  <si>
    <t>Hulten-Wykoff category/1/</t>
  </si>
  <si>
    <t>Private nonresidential equipment</t>
  </si>
  <si>
    <t>Office, computing, and accounting machinery/2/:</t>
  </si>
  <si>
    <t>Before 1978</t>
  </si>
  <si>
    <t>B</t>
  </si>
  <si>
    <t>1978 and later</t>
  </si>
  <si>
    <t>Communications equipment:</t>
  </si>
  <si>
    <t>Business services/3/</t>
  </si>
  <si>
    <t>C</t>
  </si>
  <si>
    <t>Other industries/3/</t>
  </si>
  <si>
    <t>Instruments/4/</t>
  </si>
  <si>
    <t>Photocopy and related equipment/5/</t>
  </si>
  <si>
    <t>Nuclear fuel/6/</t>
  </si>
  <si>
    <t>Other fabricated metal products/7/</t>
  </si>
  <si>
    <t>Steam engines and turbines/8/</t>
  </si>
  <si>
    <t>Internal combustion engines/8/</t>
  </si>
  <si>
    <t>Metalworking machines/9/</t>
  </si>
  <si>
    <t>A</t>
  </si>
  <si>
    <t>Special industrial machinery, n.e.c.</t>
  </si>
  <si>
    <t>General industrial, including materials handling equipment</t>
  </si>
  <si>
    <t>Electrical transmission, distribution, and industrial apparatus</t>
  </si>
  <si>
    <t>Trucks, buses, and truck trailers:</t>
  </si>
  <si>
    <t>Local and interurban passenger transit/10/</t>
  </si>
  <si>
    <t>Trucking and warehousing; and auto repair, services, and parking/10/</t>
  </si>
  <si>
    <t>Other industries</t>
  </si>
  <si>
    <t>Autos/11/</t>
  </si>
  <si>
    <t>Aircraft:</t>
  </si>
  <si>
    <t>Transportation by air, depository institutions, and business services:</t>
  </si>
  <si>
    <t>Before 1960</t>
  </si>
  <si>
    <t>1960 and later</t>
  </si>
  <si>
    <t>Other industries:</t>
  </si>
  <si>
    <t>Ships and boats</t>
  </si>
  <si>
    <t>Railroad equipment</t>
  </si>
  <si>
    <t>Household furniture and fixtures/12/</t>
  </si>
  <si>
    <t>Other furniture/12/</t>
  </si>
  <si>
    <t>Farm tractors/13/</t>
  </si>
  <si>
    <t>Construction tractors/13/</t>
  </si>
  <si>
    <t>Agricultural machinery, except tractors</t>
  </si>
  <si>
    <t>Construction machinery, except tractors</t>
  </si>
  <si>
    <t>Mining and oil field machinery</t>
  </si>
  <si>
    <t>Service industry machinery:</t>
  </si>
  <si>
    <t>Wholesale and retail trade/14/</t>
  </si>
  <si>
    <t>Other industries/14/</t>
  </si>
  <si>
    <t>Household appliances/15/</t>
  </si>
  <si>
    <t>Other electrical equipment/16/</t>
  </si>
  <si>
    <t>Other/4/</t>
  </si>
  <si>
    <t>Other</t>
  </si>
  <si>
    <t>Trucks</t>
  </si>
  <si>
    <t>Computers and peripheral equipment</t>
  </si>
  <si>
    <t>Aircraft</t>
  </si>
  <si>
    <t>Other equipment</t>
  </si>
  <si>
    <t>Source: https://www.bea.gov/scb/account_articles/national/0797fr/table3.htm#fn11</t>
  </si>
  <si>
    <t xml:space="preserve">Depreciation rates comes from BEA </t>
  </si>
  <si>
    <t>EP1A</t>
  </si>
  <si>
    <t>Mainframes</t>
  </si>
  <si>
    <t>EP1B</t>
  </si>
  <si>
    <t>PCs</t>
  </si>
  <si>
    <t>EP1C</t>
  </si>
  <si>
    <t>DASDs</t>
  </si>
  <si>
    <t>EP1D</t>
  </si>
  <si>
    <t>Printers</t>
  </si>
  <si>
    <t>EP1E</t>
  </si>
  <si>
    <t>Terminals</t>
  </si>
  <si>
    <t>EP1F</t>
  </si>
  <si>
    <t>Tape drives</t>
  </si>
  <si>
    <t>EP1G</t>
  </si>
  <si>
    <t>Storage devices</t>
  </si>
  <si>
    <t>EP1H</t>
  </si>
  <si>
    <t>System integrators</t>
  </si>
  <si>
    <t>EP20</t>
  </si>
  <si>
    <t>Communications</t>
  </si>
  <si>
    <t>EP34</t>
  </si>
  <si>
    <t>Nonelectro medical instruments</t>
  </si>
  <si>
    <t>EP35</t>
  </si>
  <si>
    <t>Electro medical instruments</t>
  </si>
  <si>
    <t>EP36</t>
  </si>
  <si>
    <t>Nonmedical instruments</t>
  </si>
  <si>
    <t>EP31</t>
  </si>
  <si>
    <t>Photocopy and related equipment</t>
  </si>
  <si>
    <t>EP12</t>
  </si>
  <si>
    <t>Office and accounting equipment</t>
  </si>
  <si>
    <t>EI11</t>
  </si>
  <si>
    <t>EI12</t>
  </si>
  <si>
    <t>Other fabricated metals</t>
  </si>
  <si>
    <t>EI21</t>
  </si>
  <si>
    <t>Steam engines</t>
  </si>
  <si>
    <t>EI22</t>
  </si>
  <si>
    <t>Internal combustion engines</t>
  </si>
  <si>
    <t>EI30</t>
  </si>
  <si>
    <t>Metalworking machinery</t>
  </si>
  <si>
    <t>EI40</t>
  </si>
  <si>
    <t>Special industrial machinery</t>
  </si>
  <si>
    <t>EI50</t>
  </si>
  <si>
    <t>General industrial equipment</t>
  </si>
  <si>
    <t>EI60</t>
  </si>
  <si>
    <t>Electric transmission and distribution</t>
  </si>
  <si>
    <t>ET11</t>
  </si>
  <si>
    <t>Light trucks (including utility vehicles)</t>
  </si>
  <si>
    <t>ET12</t>
  </si>
  <si>
    <t>Other trucks, buses and truck trailers</t>
  </si>
  <si>
    <t>ET20</t>
  </si>
  <si>
    <t>Autos</t>
  </si>
  <si>
    <t>ET30</t>
  </si>
  <si>
    <t>ET40</t>
  </si>
  <si>
    <t>ET50</t>
  </si>
  <si>
    <t>EO11</t>
  </si>
  <si>
    <t>Household furniture</t>
  </si>
  <si>
    <t>EO12</t>
  </si>
  <si>
    <t>Other furniture</t>
  </si>
  <si>
    <t>EO30</t>
  </si>
  <si>
    <t>Other agricultural machinery</t>
  </si>
  <si>
    <t>EO21</t>
  </si>
  <si>
    <t>Farm tractors</t>
  </si>
  <si>
    <t>EO40</t>
  </si>
  <si>
    <t>Other construction machinery</t>
  </si>
  <si>
    <t>EO22</t>
  </si>
  <si>
    <t>Construction tractors</t>
  </si>
  <si>
    <t>EO50</t>
  </si>
  <si>
    <t>Mining and oilfield machinery</t>
  </si>
  <si>
    <t>EO60</t>
  </si>
  <si>
    <t>Service industry machinery</t>
  </si>
  <si>
    <t>EO72</t>
  </si>
  <si>
    <t>Other electrical</t>
  </si>
  <si>
    <t>EO80</t>
  </si>
  <si>
    <t>List of equipment from nipa tables and its assigned depreciation rate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</si>
  <si>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</si>
  <si>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</si>
  <si>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</si>
  <si>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</si>
  <si>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</si>
  <si>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</si>
  <si>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</si>
  <si>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</si>
  <si>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</si>
  <si>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</si>
  <si>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</si>
  <si>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</si>
  <si>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</si>
  <si>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</si>
  <si>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</si>
  <si>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</si>
  <si>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</si>
  <si>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</si>
  <si>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</si>
  <si>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</si>
  <si>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</si>
  <si>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</si>
  <si>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</si>
  <si>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</si>
  <si>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</si>
  <si>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</si>
  <si>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</si>
  <si>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</si>
  <si>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</si>
  <si>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</si>
  <si>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</si>
  <si>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</si>
  <si>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</si>
  <si>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</si>
  <si>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</si>
  <si>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</si>
  <si>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</si>
  <si>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</si>
  <si>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</si>
  <si>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</si>
  <si>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</si>
  <si>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</si>
  <si>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</si>
  <si>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</si>
  <si>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</si>
  <si>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</si>
  <si>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</si>
  <si>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</si>
  <si>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</si>
  <si>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</si>
  <si>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</si>
  <si>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</si>
  <si>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</si>
  <si>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</si>
  <si>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</si>
  <si>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</si>
  <si>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</si>
  <si>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</si>
  <si>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</si>
  <si>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</si>
  <si>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</si>
  <si>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</si>
  <si>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</si>
  <si>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</si>
  <si>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</si>
  <si>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</si>
  <si>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</si>
  <si>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</si>
  <si>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</si>
  <si>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</si>
  <si>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</si>
  <si>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</si>
  <si>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</si>
  <si>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</si>
  <si>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</si>
  <si>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</si>
  <si>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</si>
  <si>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</si>
  <si>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</si>
  <si>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</si>
  <si>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</si>
  <si>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</si>
  <si>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</si>
  <si>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</si>
  <si>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</si>
  <si>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</si>
  <si>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</si>
  <si>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</si>
  <si>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</si>
  <si>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</si>
  <si>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</si>
  <si>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</si>
  <si>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</si>
  <si>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</si>
  <si>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</si>
  <si>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</si>
  <si>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</si>
  <si>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</si>
  <si>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</si>
  <si>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</si>
  <si>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</si>
  <si>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</si>
  <si>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</si>
  <si>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</si>
  <si>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</si>
  <si>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</si>
  <si>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</si>
  <si>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</si>
  <si>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</si>
  <si>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</si>
  <si>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</si>
  <si>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</si>
  <si>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</si>
  <si>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</si>
  <si>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</si>
  <si>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</si>
  <si>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List of variables for do file</t>
  </si>
  <si>
    <t>equipment</t>
  </si>
  <si>
    <t>equip_1901</t>
  </si>
  <si>
    <t>equip_1902</t>
  </si>
  <si>
    <t>equip_1903</t>
  </si>
  <si>
    <t>equip_1904</t>
  </si>
  <si>
    <t>equip_1905</t>
  </si>
  <si>
    <t>equip_1906</t>
  </si>
  <si>
    <t>equip_1907</t>
  </si>
  <si>
    <t>equip_1908</t>
  </si>
  <si>
    <t>equip_1909</t>
  </si>
  <si>
    <t>equip_1910</t>
  </si>
  <si>
    <t>equip_1911</t>
  </si>
  <si>
    <t>equip_1912</t>
  </si>
  <si>
    <t>equip_1913</t>
  </si>
  <si>
    <t>equip_1914</t>
  </si>
  <si>
    <t>equip_1915</t>
  </si>
  <si>
    <t>equip_1916</t>
  </si>
  <si>
    <t>equip_1917</t>
  </si>
  <si>
    <t>equip_1918</t>
  </si>
  <si>
    <t>equip_1919</t>
  </si>
  <si>
    <t>equip_1920</t>
  </si>
  <si>
    <t>equip_1921</t>
  </si>
  <si>
    <t>equip_1922</t>
  </si>
  <si>
    <t>equip_1923</t>
  </si>
  <si>
    <t>equip_1924</t>
  </si>
  <si>
    <t>equip_1925</t>
  </si>
  <si>
    <t>equip_1926</t>
  </si>
  <si>
    <t>equip_1927</t>
  </si>
  <si>
    <t>equip_1928</t>
  </si>
  <si>
    <t>equip_1929</t>
  </si>
  <si>
    <t>equip_1930</t>
  </si>
  <si>
    <t>equip_1931</t>
  </si>
  <si>
    <t>equip_1932</t>
  </si>
  <si>
    <t>equip_1933</t>
  </si>
  <si>
    <t>equip_1934</t>
  </si>
  <si>
    <t>equip_1935</t>
  </si>
  <si>
    <t>equip_1936</t>
  </si>
  <si>
    <t>equip_1937</t>
  </si>
  <si>
    <t>equip_1938</t>
  </si>
  <si>
    <t>equip_1939</t>
  </si>
  <si>
    <t>equip_1940</t>
  </si>
  <si>
    <t>equip_1941</t>
  </si>
  <si>
    <t>equip_1942</t>
  </si>
  <si>
    <t>equip_1943</t>
  </si>
  <si>
    <t>equip_1944</t>
  </si>
  <si>
    <t>equip_1945</t>
  </si>
  <si>
    <t>equip_1946</t>
  </si>
  <si>
    <t>equip_1947</t>
  </si>
  <si>
    <t>equip_1948</t>
  </si>
  <si>
    <t>equip_1949</t>
  </si>
  <si>
    <t>equip_1950</t>
  </si>
  <si>
    <t>equip_1951</t>
  </si>
  <si>
    <t>equip_1952</t>
  </si>
  <si>
    <t>equip_1953</t>
  </si>
  <si>
    <t>equip_1954</t>
  </si>
  <si>
    <t>equip_1955</t>
  </si>
  <si>
    <t>equip_1956</t>
  </si>
  <si>
    <t>equip_1957</t>
  </si>
  <si>
    <t>equip_1958</t>
  </si>
  <si>
    <t>equip_1959</t>
  </si>
  <si>
    <t>equip_1960</t>
  </si>
  <si>
    <t>equip_1961</t>
  </si>
  <si>
    <t>equip_1962</t>
  </si>
  <si>
    <t>equip_1963</t>
  </si>
  <si>
    <t>equip_1964</t>
  </si>
  <si>
    <t>equip_1965</t>
  </si>
  <si>
    <t>equip_1966</t>
  </si>
  <si>
    <t>equip_1967</t>
  </si>
  <si>
    <t>equip_1968</t>
  </si>
  <si>
    <t>equip_1969</t>
  </si>
  <si>
    <t>equip_1970</t>
  </si>
  <si>
    <t>equip_1971</t>
  </si>
  <si>
    <t>equip_1972</t>
  </si>
  <si>
    <t>equip_1973</t>
  </si>
  <si>
    <t>equip_1974</t>
  </si>
  <si>
    <t>equip_1975</t>
  </si>
  <si>
    <t>equip_1976</t>
  </si>
  <si>
    <t>equip_1977</t>
  </si>
  <si>
    <t>equip_1978</t>
  </si>
  <si>
    <t>equip_1979</t>
  </si>
  <si>
    <t>equip_1980</t>
  </si>
  <si>
    <t>equip_1981</t>
  </si>
  <si>
    <t>equip_1982</t>
  </si>
  <si>
    <t>equip_1983</t>
  </si>
  <si>
    <t>equip_1984</t>
  </si>
  <si>
    <t>equip_1985</t>
  </si>
  <si>
    <t>equip_1986</t>
  </si>
  <si>
    <t>equip_1987</t>
  </si>
  <si>
    <t>equip_1988</t>
  </si>
  <si>
    <t>equip_1989</t>
  </si>
  <si>
    <t>equip_1990</t>
  </si>
  <si>
    <t>equip_1991</t>
  </si>
  <si>
    <t>equip_1992</t>
  </si>
  <si>
    <t>equip_1993</t>
  </si>
  <si>
    <t>equip_1994</t>
  </si>
  <si>
    <t>equip_1995</t>
  </si>
  <si>
    <t>equip_1996</t>
  </si>
  <si>
    <t>equip_1997</t>
  </si>
  <si>
    <t>equip_1998</t>
  </si>
  <si>
    <t>equip_1999</t>
  </si>
  <si>
    <t>equip_2000</t>
  </si>
  <si>
    <t>equip_2001</t>
  </si>
  <si>
    <t>equip_2002</t>
  </si>
  <si>
    <t>equip_2003</t>
  </si>
  <si>
    <t>equip_2004</t>
  </si>
  <si>
    <t>equip_2005</t>
  </si>
  <si>
    <t>equip_2006</t>
  </si>
  <si>
    <t>equip_2007</t>
  </si>
  <si>
    <t>equip_2008</t>
  </si>
  <si>
    <t>equip_2009</t>
  </si>
  <si>
    <t>equip_2010</t>
  </si>
  <si>
    <t>equip_2011</t>
  </si>
  <si>
    <t>equip_2012</t>
  </si>
  <si>
    <t>equip_2013</t>
  </si>
  <si>
    <t>equip_2014</t>
  </si>
  <si>
    <t>equip_2015</t>
  </si>
  <si>
    <t>equip_2016</t>
  </si>
  <si>
    <t>This table presents the values of investments from detailnonres_inv1.xls  group by type of equipment (do file Investment_from_detail_NIPA_to_equipments)</t>
  </si>
  <si>
    <t>Investment in Private Nonresidential Fixed Assets</t>
  </si>
  <si>
    <t>All industries</t>
  </si>
  <si>
    <t xml:space="preserve">(Millions of Dollars) </t>
  </si>
  <si>
    <t>nipa_code</t>
  </si>
  <si>
    <t>year</t>
  </si>
  <si>
    <t>Initial Stock</t>
  </si>
  <si>
    <t>This table presents the values of capital stock in 1947 estimated in folder initial Stock (do file From_detail_NIPA_to_1947_stock_by_equ)</t>
  </si>
  <si>
    <t>Current-Cost Net Capital Stock of Private Nonresidential Fixed Assets</t>
  </si>
  <si>
    <t>(Millions of Dollars; Yearend Estimates)</t>
  </si>
  <si>
    <t>Nipa_code</t>
  </si>
  <si>
    <t xml:space="preserve">Detail </t>
  </si>
  <si>
    <t>price_1947</t>
  </si>
  <si>
    <t>price_1948</t>
  </si>
  <si>
    <t>price_1949</t>
  </si>
  <si>
    <t>price_1950</t>
  </si>
  <si>
    <t>price_1951</t>
  </si>
  <si>
    <t>price_1952</t>
  </si>
  <si>
    <t>price_1953</t>
  </si>
  <si>
    <t>price_1954</t>
  </si>
  <si>
    <t>price_1955</t>
  </si>
  <si>
    <t>price_1956</t>
  </si>
  <si>
    <t>price_1957</t>
  </si>
  <si>
    <t>price_1958</t>
  </si>
  <si>
    <t>price_1959</t>
  </si>
  <si>
    <t>price_1960</t>
  </si>
  <si>
    <t>price_1961</t>
  </si>
  <si>
    <t>price_1962</t>
  </si>
  <si>
    <t>price_1963</t>
  </si>
  <si>
    <t>price_1964</t>
  </si>
  <si>
    <t>price_1965</t>
  </si>
  <si>
    <t>price_1966</t>
  </si>
  <si>
    <t>price_1967</t>
  </si>
  <si>
    <t>price_1968</t>
  </si>
  <si>
    <t>price_1969</t>
  </si>
  <si>
    <t>price_1970</t>
  </si>
  <si>
    <t>price_1971</t>
  </si>
  <si>
    <t>price_1972</t>
  </si>
  <si>
    <t>price_1973</t>
  </si>
  <si>
    <t>price_1974</t>
  </si>
  <si>
    <t>price_1975</t>
  </si>
  <si>
    <t>price_1976</t>
  </si>
  <si>
    <t>price_1977</t>
  </si>
  <si>
    <t>price_1978</t>
  </si>
  <si>
    <t>price_1979</t>
  </si>
  <si>
    <t>price_1980</t>
  </si>
  <si>
    <t>price_1981</t>
  </si>
  <si>
    <t>price_1982</t>
  </si>
  <si>
    <t>price_1983</t>
  </si>
  <si>
    <t>price_1984</t>
  </si>
  <si>
    <t>price_1985</t>
  </si>
  <si>
    <t>price_1986</t>
  </si>
  <si>
    <t>price_1987</t>
  </si>
  <si>
    <t>price_1988</t>
  </si>
  <si>
    <t>price_1989</t>
  </si>
  <si>
    <t>price_1990</t>
  </si>
  <si>
    <t>price_1991</t>
  </si>
  <si>
    <t>price_1992</t>
  </si>
  <si>
    <t>price_1993</t>
  </si>
  <si>
    <t>price_1994</t>
  </si>
  <si>
    <t>price_1995</t>
  </si>
  <si>
    <t>price_1996</t>
  </si>
  <si>
    <t>price_1997</t>
  </si>
  <si>
    <t>price_1998</t>
  </si>
  <si>
    <t>price_1999</t>
  </si>
  <si>
    <t>price_2000</t>
  </si>
  <si>
    <t>price_2001</t>
  </si>
  <si>
    <t>price_2002</t>
  </si>
  <si>
    <t>price_2003</t>
  </si>
  <si>
    <t>price_2004</t>
  </si>
  <si>
    <t>price_2005</t>
  </si>
  <si>
    <t>price_2006</t>
  </si>
  <si>
    <t>price_2007</t>
  </si>
  <si>
    <t>price_2008</t>
  </si>
  <si>
    <t>price_2009</t>
  </si>
  <si>
    <t>price_2010</t>
  </si>
  <si>
    <t>price_2011</t>
  </si>
  <si>
    <t>price_2012</t>
  </si>
  <si>
    <t>price_2013</t>
  </si>
  <si>
    <t>price_2014</t>
  </si>
  <si>
    <t>price_2015</t>
  </si>
  <si>
    <t>price_2016</t>
  </si>
  <si>
    <t>Communication equipment</t>
  </si>
  <si>
    <t>Instruments (medical &amp; non-medical); photocopy and related eq.</t>
  </si>
  <si>
    <t>Office &amp; accounting equipment</t>
  </si>
  <si>
    <t>Fabricated metal products</t>
  </si>
  <si>
    <t>Engines &amp; turbines</t>
  </si>
  <si>
    <t>Special industry machinery, n.e.c.</t>
  </si>
  <si>
    <t>General industrial, incl. materials handling eq.</t>
  </si>
  <si>
    <t>Aircrafts</t>
  </si>
  <si>
    <t>Ships &amp; boats</t>
  </si>
  <si>
    <t>Furniture &amp; fixtures</t>
  </si>
  <si>
    <t>Agric. &amp; construction machinery</t>
  </si>
  <si>
    <t>Mining &amp; oilfield machinery</t>
  </si>
  <si>
    <t>Electrical equipment, n.e.c.</t>
  </si>
  <si>
    <t>This table comes from prices for different equipments from Cummings and Violante</t>
  </si>
  <si>
    <t>By agregate cathegories</t>
  </si>
  <si>
    <t>By detailed equipment</t>
  </si>
  <si>
    <t>Estimating the stock of capital by equipment with permanent inventory method</t>
  </si>
  <si>
    <t xml:space="preserve">      Computers and peripheral equipment</t>
  </si>
  <si>
    <t xml:space="preserve">      Communication equipment</t>
  </si>
  <si>
    <t xml:space="preserve">      Medical equipment and instruments</t>
  </si>
  <si>
    <t xml:space="preserve">      Nonmedical instruments</t>
  </si>
  <si>
    <t xml:space="preserve">      Photocopy and related equipment</t>
  </si>
  <si>
    <t xml:space="preserve">      Office and accounting equipment</t>
  </si>
  <si>
    <t xml:space="preserve">      Fabricated metal products</t>
  </si>
  <si>
    <t xml:space="preserve">      Engines and turbines</t>
  </si>
  <si>
    <t xml:space="preserve">      Metalworking machinery</t>
  </si>
  <si>
    <t xml:space="preserve">      Special industry machinery, n.e.c.</t>
  </si>
  <si>
    <t xml:space="preserve">      General industrial, including materials handling, equipment</t>
  </si>
  <si>
    <t xml:space="preserve">      Electrical transmission, distribution, and industrial apparatus</t>
  </si>
  <si>
    <t xml:space="preserve">      Aircraft</t>
  </si>
  <si>
    <t xml:space="preserve">      Ships and boats</t>
  </si>
  <si>
    <t xml:space="preserve">      Railroad equipment</t>
  </si>
  <si>
    <t xml:space="preserve">      Furniture and fixtures</t>
  </si>
  <si>
    <t xml:space="preserve">      Agricultural machinery</t>
  </si>
  <si>
    <t xml:space="preserve">      Construction machinery</t>
  </si>
  <si>
    <t xml:space="preserve">      Mining and oilfield machinery</t>
  </si>
  <si>
    <t xml:space="preserve">      Service industry machinery</t>
  </si>
  <si>
    <t xml:space="preserve">      Electrical equipment, n.e.c.</t>
  </si>
  <si>
    <t xml:space="preserve">      Other nonresidential equipment</t>
  </si>
  <si>
    <t>Agregate nipa lines</t>
  </si>
  <si>
    <t>Autos &amp; trucks</t>
  </si>
  <si>
    <t>Nipa_line</t>
  </si>
  <si>
    <t>Aggregate Equipment</t>
  </si>
  <si>
    <t>Initial capital stock in 1947</t>
  </si>
  <si>
    <t>(1)/(2)</t>
  </si>
  <si>
    <t>K^1947_e/P^1947_e</t>
  </si>
  <si>
    <t>Capital embodiment in 1960</t>
  </si>
  <si>
    <t>Capital embodiment in 1980</t>
  </si>
  <si>
    <t xml:space="preserve">      General industrial equipment</t>
  </si>
  <si>
    <t xml:space="preserve">      Electrical transmission and distribution</t>
  </si>
  <si>
    <t>Depreciation rate</t>
  </si>
  <si>
    <t xml:space="preserve">Detailed equipment </t>
  </si>
  <si>
    <t>Equipment code</t>
  </si>
  <si>
    <t xml:space="preserve">Nipa aggreate cathegory </t>
  </si>
  <si>
    <t>This is our preferred measure of capital embodiment, and the one used in our paper</t>
  </si>
  <si>
    <t>% Changes in capital embodiment</t>
  </si>
  <si>
    <t>1950-2016</t>
  </si>
  <si>
    <t>1980-2016</t>
  </si>
  <si>
    <t>% Change</t>
  </si>
  <si>
    <t>% Changes in prices</t>
  </si>
  <si>
    <t>--</t>
  </si>
  <si>
    <t xml:space="preserve">Nipa </t>
  </si>
  <si>
    <t>Line</t>
  </si>
  <si>
    <t xml:space="preserve">Equipment </t>
  </si>
  <si>
    <r>
      <t xml:space="preserve">i) </t>
    </r>
    <r>
      <rPr>
        <i/>
        <sz val="11"/>
        <color theme="1"/>
        <rFont val="Calibri"/>
        <family val="2"/>
        <scheme val="minor"/>
      </rPr>
      <t>Computers and peripheral equipment</t>
    </r>
  </si>
  <si>
    <t>ii) High---CETC</t>
  </si>
  <si>
    <t>iii) Low---CETC</t>
  </si>
  <si>
    <t>Stocks</t>
  </si>
  <si>
    <t xml:space="preserve">      Electrical transmission and industrial apparatus</t>
  </si>
  <si>
    <t xml:space="preserve">      General industrial</t>
  </si>
  <si>
    <t>pirce_2016_over_1980</t>
  </si>
  <si>
    <t>computers</t>
  </si>
  <si>
    <t>communication</t>
  </si>
  <si>
    <t>med_ins</t>
  </si>
  <si>
    <t>non_med_ins</t>
  </si>
  <si>
    <t>photocopy</t>
  </si>
  <si>
    <t>office</t>
  </si>
  <si>
    <t>metal_products</t>
  </si>
  <si>
    <t>engines</t>
  </si>
  <si>
    <t>metal_machinery</t>
  </si>
  <si>
    <t>special_machinery</t>
  </si>
  <si>
    <t>general_industry_machinery</t>
  </si>
  <si>
    <t>elctrical_trans</t>
  </si>
  <si>
    <t>aircraft</t>
  </si>
  <si>
    <t>ships</t>
  </si>
  <si>
    <t>rail</t>
  </si>
  <si>
    <t>other_transport</t>
  </si>
  <si>
    <t>furniture</t>
  </si>
  <si>
    <t>agricultural</t>
  </si>
  <si>
    <t>construction</t>
  </si>
  <si>
    <t>mining</t>
  </si>
  <si>
    <t>service</t>
  </si>
  <si>
    <t>electrical</t>
  </si>
  <si>
    <t>cars_trucks"</t>
  </si>
  <si>
    <t>cars_trucks</t>
  </si>
  <si>
    <t>computers_sh</t>
  </si>
  <si>
    <t>communication_sh</t>
  </si>
  <si>
    <t>med_ins_sh</t>
  </si>
  <si>
    <t>non_med_ins_sh</t>
  </si>
  <si>
    <t>photocopy_sh</t>
  </si>
  <si>
    <t>office_sh</t>
  </si>
  <si>
    <t>metal_products_sh</t>
  </si>
  <si>
    <t>engines_sh</t>
  </si>
  <si>
    <t>metal_machinery_sh</t>
  </si>
  <si>
    <t>special_machinery_sh</t>
  </si>
  <si>
    <t>general_industry_machinery_sh</t>
  </si>
  <si>
    <t>elctrical_trans_sh</t>
  </si>
  <si>
    <t>aircraft_sh</t>
  </si>
  <si>
    <t>ships_sh</t>
  </si>
  <si>
    <t>rail_sh</t>
  </si>
  <si>
    <t>other_transport_sh</t>
  </si>
  <si>
    <t>furniture_sh</t>
  </si>
  <si>
    <t>agricultural_sh</t>
  </si>
  <si>
    <t>construction_sh</t>
  </si>
  <si>
    <t>mining_sh</t>
  </si>
  <si>
    <t>service_sh</t>
  </si>
  <si>
    <t>electrical_sh</t>
  </si>
  <si>
    <t>cars_trucks_sh</t>
  </si>
  <si>
    <t>Nipa</t>
  </si>
  <si>
    <t>Estimated</t>
  </si>
  <si>
    <t>Adjustment factor</t>
  </si>
  <si>
    <t>Estimating the stock of capital by equipment with permanent inventory method, and adjusting the initial stock so that the stock in 2009 coincides with NIPA</t>
  </si>
  <si>
    <t xml:space="preserve">This factor of adjustment is used to change the level of the initial capital to match K stock on 2009 </t>
  </si>
  <si>
    <t>Comment*: Nuclear fuel is assinged the larger depreciation rate in the table since it is the cathegory with the shorter service (in year)</t>
  </si>
  <si>
    <t>Nuclear fuel*</t>
  </si>
  <si>
    <t>This sheet takes data from sheet "Total Stock by year_adjusted".</t>
  </si>
  <si>
    <t>Estimating the stock of capital by equipment with permanent inventory method not adjusting for prices</t>
  </si>
  <si>
    <t xml:space="preserve">Adjusting for prices </t>
  </si>
  <si>
    <t>Not adjusting for prices</t>
  </si>
  <si>
    <t xml:space="preserve">All equipment </t>
  </si>
  <si>
    <t>Computers</t>
  </si>
  <si>
    <t>Aux estimations for adjusting for prices</t>
  </si>
  <si>
    <t xml:space="preserve">Estimating the importance of new investments </t>
  </si>
  <si>
    <t>Sotware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</si>
</sst>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8" fillId="0" borderId="0"/>
    <xf numFmtId="0" fontId="1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7">
    <xf numFmtId="0" fontId="0" fillId="0" borderId="0" xfId="0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5" fillId="0" borderId="1" xfId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5" fillId="0" borderId="1" xfId="1" applyBorder="1" applyAlignment="1">
      <alignment horizontal="center" vertical="top" wrapText="1"/>
    </xf>
    <xf numFmtId="0" fontId="0" fillId="0" borderId="0" xfId="0" applyAlignment="1">
      <alignment wrapText="1"/>
    </xf>
    <xf numFmtId="14" fontId="7" fillId="0" borderId="6" xfId="3" quotePrefix="1" applyNumberFormat="1" applyFont="1" applyBorder="1" applyAlignment="1">
      <alignment horizontal="center"/>
    </xf>
    <xf numFmtId="14" fontId="7" fillId="0" borderId="8" xfId="3" quotePrefix="1" applyNumberFormat="1" applyFont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6" fillId="3" borderId="0" xfId="2" applyFill="1" applyBorder="1" applyAlignment="1">
      <alignment horizontal="left"/>
    </xf>
    <xf numFmtId="0" fontId="0" fillId="0" borderId="5" xfId="0" applyBorder="1"/>
    <xf numFmtId="0" fontId="0" fillId="0" borderId="7" xfId="0" applyBorder="1"/>
    <xf numFmtId="49" fontId="7" fillId="0" borderId="0" xfId="2" applyNumberFormat="1" applyFont="1" applyAlignment="1"/>
    <xf numFmtId="0" fontId="6" fillId="0" borderId="5" xfId="2" applyFill="1" applyBorder="1"/>
    <xf numFmtId="0" fontId="6" fillId="2" borderId="5" xfId="2" quotePrefix="1" applyFill="1" applyBorder="1" applyAlignment="1">
      <alignment horizontal="left"/>
    </xf>
    <xf numFmtId="0" fontId="6" fillId="2" borderId="5" xfId="2" applyFill="1" applyBorder="1" applyAlignment="1">
      <alignment horizontal="left"/>
    </xf>
    <xf numFmtId="0" fontId="6" fillId="0" borderId="5" xfId="2" applyFill="1" applyBorder="1" applyAlignment="1">
      <alignment horizontal="left"/>
    </xf>
    <xf numFmtId="0" fontId="6" fillId="3" borderId="5" xfId="2" applyFill="1" applyBorder="1"/>
    <xf numFmtId="0" fontId="6" fillId="0" borderId="5" xfId="2" quotePrefix="1" applyFill="1" applyBorder="1" applyAlignment="1">
      <alignment horizontal="left"/>
    </xf>
    <xf numFmtId="0" fontId="6" fillId="3" borderId="5" xfId="2" applyFill="1" applyBorder="1" applyAlignment="1">
      <alignment horizontal="left"/>
    </xf>
    <xf numFmtId="0" fontId="10" fillId="0" borderId="0" xfId="4"/>
    <xf numFmtId="2" fontId="10" fillId="0" borderId="0" xfId="4" applyNumberFormat="1"/>
    <xf numFmtId="0" fontId="11" fillId="0" borderId="0" xfId="4" applyFont="1"/>
    <xf numFmtId="0" fontId="2" fillId="4" borderId="0" xfId="0" applyFont="1" applyFill="1"/>
    <xf numFmtId="0" fontId="0" fillId="4" borderId="0" xfId="0" applyFill="1"/>
    <xf numFmtId="0" fontId="10" fillId="0" borderId="0" xfId="4"/>
    <xf numFmtId="2" fontId="10" fillId="0" borderId="0" xfId="4" applyNumberFormat="1"/>
    <xf numFmtId="0" fontId="1" fillId="0" borderId="0" xfId="5"/>
    <xf numFmtId="2" fontId="10" fillId="0" borderId="0" xfId="4" applyNumberFormat="1" applyAlignment="1"/>
    <xf numFmtId="0" fontId="11" fillId="4" borderId="0" xfId="4" applyFont="1" applyFill="1"/>
    <xf numFmtId="0" fontId="10" fillId="4" borderId="0" xfId="4" applyFill="1"/>
    <xf numFmtId="2" fontId="10" fillId="4" borderId="0" xfId="4" applyNumberFormat="1" applyFill="1"/>
    <xf numFmtId="0" fontId="12" fillId="0" borderId="0" xfId="0" applyFont="1"/>
    <xf numFmtId="1" fontId="0" fillId="0" borderId="0" xfId="0" applyNumberFormat="1"/>
    <xf numFmtId="0" fontId="0" fillId="0" borderId="0" xfId="0" applyAlignment="1">
      <alignment horizontal="left" indent="1"/>
    </xf>
    <xf numFmtId="0" fontId="13" fillId="0" borderId="1" xfId="0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 wrapText="1"/>
    </xf>
    <xf numFmtId="0" fontId="14" fillId="0" borderId="1" xfId="1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right" vertical="top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right" indent="1"/>
    </xf>
    <xf numFmtId="0" fontId="0" fillId="0" borderId="9" xfId="0" applyBorder="1"/>
    <xf numFmtId="0" fontId="0" fillId="0" borderId="11" xfId="0" applyBorder="1"/>
    <xf numFmtId="0" fontId="0" fillId="0" borderId="0" xfId="0" applyBorder="1"/>
    <xf numFmtId="37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right" indent="1"/>
    </xf>
    <xf numFmtId="2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right" indent="1"/>
    </xf>
    <xf numFmtId="2" fontId="0" fillId="0" borderId="9" xfId="0" applyNumberFormat="1" applyBorder="1" applyAlignment="1">
      <alignment horizontal="center"/>
    </xf>
    <xf numFmtId="0" fontId="2" fillId="0" borderId="10" xfId="0" applyFont="1" applyBorder="1"/>
    <xf numFmtId="0" fontId="6" fillId="5" borderId="0" xfId="2" applyFont="1" applyFill="1" applyBorder="1" applyAlignment="1">
      <alignment horizontal="left"/>
    </xf>
    <xf numFmtId="0" fontId="6" fillId="5" borderId="0" xfId="2" applyFont="1" applyFill="1" applyBorder="1" applyAlignment="1">
      <alignment horizontal="center"/>
    </xf>
    <xf numFmtId="164" fontId="6" fillId="5" borderId="0" xfId="2" applyNumberFormat="1" applyFont="1" applyFill="1" applyBorder="1" applyAlignment="1">
      <alignment horizontal="center"/>
    </xf>
    <xf numFmtId="0" fontId="6" fillId="5" borderId="0" xfId="2" quotePrefix="1" applyFont="1" applyFill="1" applyBorder="1" applyAlignment="1">
      <alignment horizontal="left"/>
    </xf>
    <xf numFmtId="0" fontId="6" fillId="5" borderId="0" xfId="2" applyFont="1" applyFill="1" applyBorder="1" applyAlignment="1"/>
    <xf numFmtId="0" fontId="6" fillId="5" borderId="0" xfId="2" applyFont="1" applyFill="1" applyBorder="1"/>
    <xf numFmtId="0" fontId="6" fillId="5" borderId="9" xfId="2" applyFont="1" applyFill="1" applyBorder="1"/>
    <xf numFmtId="0" fontId="6" fillId="5" borderId="9" xfId="2" applyFont="1" applyFill="1" applyBorder="1" applyAlignment="1">
      <alignment horizontal="left"/>
    </xf>
    <xf numFmtId="0" fontId="6" fillId="5" borderId="9" xfId="2" applyFont="1" applyFill="1" applyBorder="1" applyAlignment="1">
      <alignment horizontal="center"/>
    </xf>
    <xf numFmtId="164" fontId="6" fillId="5" borderId="9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4" applyFont="1" applyFill="1"/>
    <xf numFmtId="0" fontId="0" fillId="0" borderId="0" xfId="0" applyAlignment="1"/>
    <xf numFmtId="1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/>
    <xf numFmtId="0" fontId="9" fillId="0" borderId="0" xfId="0" applyFont="1" applyBorder="1"/>
    <xf numFmtId="0" fontId="0" fillId="5" borderId="0" xfId="0" applyFill="1" applyBorder="1"/>
    <xf numFmtId="1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6" borderId="0" xfId="0" applyFont="1" applyFill="1"/>
    <xf numFmtId="49" fontId="7" fillId="0" borderId="0" xfId="2" applyNumberFormat="1" applyFont="1" applyAlignment="1">
      <alignment horizontal="left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8">
    <cellStyle name="Hyperlink" xfId="1" builtinId="8"/>
    <cellStyle name="Hyperlink 2" xfId="6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3 2" xfId="7" xr:uid="{00000000-0005-0000-0000-000005000000}"/>
    <cellStyle name="Normal 4" xfId="4" xr:uid="{00000000-0005-0000-0000-000006000000}"/>
    <cellStyle name="Normal 5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143061</xdr:colOff>
      <xdr:row>6</xdr:row>
      <xdr:rowOff>9339</xdr:rowOff>
    </xdr:to>
    <xdr:pic>
      <xdr:nvPicPr>
        <xdr:cNvPr id="2" name="Picture 1" descr="https://www.bea.gov/scb/_images/tblstrut.gif">
          <a:extLst>
            <a:ext uri="{FF2B5EF4-FFF2-40B4-BE49-F238E27FC236}">
              <a16:creationId xmlns:a16="http://schemas.microsoft.com/office/drawing/2014/main" id="{7C54DF01-C2C2-4DBA-B0B1-2F8EEC7B7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2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143061</xdr:colOff>
      <xdr:row>7</xdr:row>
      <xdr:rowOff>9339</xdr:rowOff>
    </xdr:to>
    <xdr:pic>
      <xdr:nvPicPr>
        <xdr:cNvPr id="3" name="Picture 2" descr="https://www.bea.gov/scb/_images/tblstrut.gif">
          <a:extLst>
            <a:ext uri="{FF2B5EF4-FFF2-40B4-BE49-F238E27FC236}">
              <a16:creationId xmlns:a16="http://schemas.microsoft.com/office/drawing/2014/main" id="{1D7FA9BB-8373-44A6-BCAD-2B934C1F1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11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143061</xdr:colOff>
      <xdr:row>9</xdr:row>
      <xdr:rowOff>9339</xdr:rowOff>
    </xdr:to>
    <xdr:pic>
      <xdr:nvPicPr>
        <xdr:cNvPr id="4" name="Picture 3" descr="https://www.bea.gov/scb/_images/tblstrut.gif">
          <a:extLst>
            <a:ext uri="{FF2B5EF4-FFF2-40B4-BE49-F238E27FC236}">
              <a16:creationId xmlns:a16="http://schemas.microsoft.com/office/drawing/2014/main" id="{E010BB35-DAA5-4755-AC0E-76535F0F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60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143061</xdr:colOff>
      <xdr:row>10</xdr:row>
      <xdr:rowOff>9339</xdr:rowOff>
    </xdr:to>
    <xdr:pic>
      <xdr:nvPicPr>
        <xdr:cNvPr id="5" name="Picture 4" descr="https://www.bea.gov/scb/_images/tblstrut.gif">
          <a:extLst>
            <a:ext uri="{FF2B5EF4-FFF2-40B4-BE49-F238E27FC236}">
              <a16:creationId xmlns:a16="http://schemas.microsoft.com/office/drawing/2014/main" id="{3DF6C884-12CE-4569-BDA9-74E6FCC4A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2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143061</xdr:colOff>
      <xdr:row>22</xdr:row>
      <xdr:rowOff>9339</xdr:rowOff>
    </xdr:to>
    <xdr:pic>
      <xdr:nvPicPr>
        <xdr:cNvPr id="6" name="Picture 5" descr="https://www.bea.gov/scb/_images/tblstrut.gif">
          <a:extLst>
            <a:ext uri="{FF2B5EF4-FFF2-40B4-BE49-F238E27FC236}">
              <a16:creationId xmlns:a16="http://schemas.microsoft.com/office/drawing/2014/main" id="{A8C55204-51C6-4D86-B760-410E71F9A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9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143061</xdr:colOff>
      <xdr:row>23</xdr:row>
      <xdr:rowOff>9339</xdr:rowOff>
    </xdr:to>
    <xdr:pic>
      <xdr:nvPicPr>
        <xdr:cNvPr id="7" name="Picture 6" descr="https://www.bea.gov/scb/_images/tblstrut.gif">
          <a:extLst>
            <a:ext uri="{FF2B5EF4-FFF2-40B4-BE49-F238E27FC236}">
              <a16:creationId xmlns:a16="http://schemas.microsoft.com/office/drawing/2014/main" id="{5BCADDE0-34F0-4CA2-9F6C-22CFADDB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14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143061</xdr:colOff>
      <xdr:row>24</xdr:row>
      <xdr:rowOff>9339</xdr:rowOff>
    </xdr:to>
    <xdr:pic>
      <xdr:nvPicPr>
        <xdr:cNvPr id="8" name="Picture 7" descr="https://www.bea.gov/scb/_images/tblstrut.gif">
          <a:extLst>
            <a:ext uri="{FF2B5EF4-FFF2-40B4-BE49-F238E27FC236}">
              <a16:creationId xmlns:a16="http://schemas.microsoft.com/office/drawing/2014/main" id="{E087719F-BBB7-4DDB-9616-CDDE9040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18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143061</xdr:colOff>
      <xdr:row>27</xdr:row>
      <xdr:rowOff>9339</xdr:rowOff>
    </xdr:to>
    <xdr:pic>
      <xdr:nvPicPr>
        <xdr:cNvPr id="9" name="Picture 8" descr="https://www.bea.gov/scb/_images/tblstrut.gif">
          <a:extLst>
            <a:ext uri="{FF2B5EF4-FFF2-40B4-BE49-F238E27FC236}">
              <a16:creationId xmlns:a16="http://schemas.microsoft.com/office/drawing/2014/main" id="{EAB3E7E1-5089-4A20-AC7B-2FF857C7D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680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143061</xdr:colOff>
      <xdr:row>28</xdr:row>
      <xdr:rowOff>9339</xdr:rowOff>
    </xdr:to>
    <xdr:pic>
      <xdr:nvPicPr>
        <xdr:cNvPr id="10" name="Picture 9" descr="https://www.bea.gov/scb/_images/tblstrut.gif">
          <a:extLst>
            <a:ext uri="{FF2B5EF4-FFF2-40B4-BE49-F238E27FC236}">
              <a16:creationId xmlns:a16="http://schemas.microsoft.com/office/drawing/2014/main" id="{6EA1A4C9-C692-4974-8B84-DD0558E44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28</xdr:row>
      <xdr:rowOff>0</xdr:rowOff>
    </xdr:from>
    <xdr:to>
      <xdr:col>0</xdr:col>
      <xdr:colOff>295461</xdr:colOff>
      <xdr:row>28</xdr:row>
      <xdr:rowOff>9339</xdr:rowOff>
    </xdr:to>
    <xdr:pic>
      <xdr:nvPicPr>
        <xdr:cNvPr id="11" name="Picture 10" descr="https://www.bea.gov/scb/_images/tblstrut.gif">
          <a:extLst>
            <a:ext uri="{FF2B5EF4-FFF2-40B4-BE49-F238E27FC236}">
              <a16:creationId xmlns:a16="http://schemas.microsoft.com/office/drawing/2014/main" id="{68BC93E8-E4B9-4E39-879C-BF8B1CDC6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26060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143061</xdr:colOff>
      <xdr:row>29</xdr:row>
      <xdr:rowOff>9339</xdr:rowOff>
    </xdr:to>
    <xdr:pic>
      <xdr:nvPicPr>
        <xdr:cNvPr id="12" name="Picture 11" descr="https://www.bea.gov/scb/_images/tblstrut.gif">
          <a:extLst>
            <a:ext uri="{FF2B5EF4-FFF2-40B4-BE49-F238E27FC236}">
              <a16:creationId xmlns:a16="http://schemas.microsoft.com/office/drawing/2014/main" id="{79DFAAAA-E891-4F72-8D2B-9280EBDB1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09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29</xdr:row>
      <xdr:rowOff>0</xdr:rowOff>
    </xdr:from>
    <xdr:to>
      <xdr:col>0</xdr:col>
      <xdr:colOff>295461</xdr:colOff>
      <xdr:row>29</xdr:row>
      <xdr:rowOff>9339</xdr:rowOff>
    </xdr:to>
    <xdr:pic>
      <xdr:nvPicPr>
        <xdr:cNvPr id="13" name="Picture 12" descr="https://www.bea.gov/scb/_images/tblstrut.gif">
          <a:extLst>
            <a:ext uri="{FF2B5EF4-FFF2-40B4-BE49-F238E27FC236}">
              <a16:creationId xmlns:a16="http://schemas.microsoft.com/office/drawing/2014/main" id="{007913F2-E071-4230-9A09-9420831AE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26509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143061</xdr:colOff>
      <xdr:row>30</xdr:row>
      <xdr:rowOff>9339</xdr:rowOff>
    </xdr:to>
    <xdr:pic>
      <xdr:nvPicPr>
        <xdr:cNvPr id="14" name="Picture 13" descr="https://www.bea.gov/scb/_images/tblstrut.gif">
          <a:extLst>
            <a:ext uri="{FF2B5EF4-FFF2-40B4-BE49-F238E27FC236}">
              <a16:creationId xmlns:a16="http://schemas.microsoft.com/office/drawing/2014/main" id="{66B9BB56-2606-4BB6-91BE-C93B9A0C6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22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143061</xdr:colOff>
      <xdr:row>31</xdr:row>
      <xdr:rowOff>9339</xdr:rowOff>
    </xdr:to>
    <xdr:pic>
      <xdr:nvPicPr>
        <xdr:cNvPr id="15" name="Picture 14" descr="https://www.bea.gov/scb/_images/tblstrut.gif">
          <a:extLst>
            <a:ext uri="{FF2B5EF4-FFF2-40B4-BE49-F238E27FC236}">
              <a16:creationId xmlns:a16="http://schemas.microsoft.com/office/drawing/2014/main" id="{A146B897-8933-4913-8BE8-3F8864ADA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55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31</xdr:row>
      <xdr:rowOff>0</xdr:rowOff>
    </xdr:from>
    <xdr:to>
      <xdr:col>0</xdr:col>
      <xdr:colOff>295461</xdr:colOff>
      <xdr:row>31</xdr:row>
      <xdr:rowOff>9339</xdr:rowOff>
    </xdr:to>
    <xdr:pic>
      <xdr:nvPicPr>
        <xdr:cNvPr id="16" name="Picture 15" descr="https://www.bea.gov/scb/_images/tblstrut.gif">
          <a:extLst>
            <a:ext uri="{FF2B5EF4-FFF2-40B4-BE49-F238E27FC236}">
              <a16:creationId xmlns:a16="http://schemas.microsoft.com/office/drawing/2014/main" id="{C8A251A6-52C9-4D51-B226-E69CD11F0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27855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143061</xdr:colOff>
      <xdr:row>32</xdr:row>
      <xdr:rowOff>9339</xdr:rowOff>
    </xdr:to>
    <xdr:pic>
      <xdr:nvPicPr>
        <xdr:cNvPr id="17" name="Picture 16" descr="https://www.bea.gov/scb/_images/tblstrut.gif">
          <a:extLst>
            <a:ext uri="{FF2B5EF4-FFF2-40B4-BE49-F238E27FC236}">
              <a16:creationId xmlns:a16="http://schemas.microsoft.com/office/drawing/2014/main" id="{470B0607-508D-42C4-BA05-AEDDB9D1E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040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32</xdr:row>
      <xdr:rowOff>0</xdr:rowOff>
    </xdr:from>
    <xdr:to>
      <xdr:col>0</xdr:col>
      <xdr:colOff>295461</xdr:colOff>
      <xdr:row>32</xdr:row>
      <xdr:rowOff>9339</xdr:rowOff>
    </xdr:to>
    <xdr:pic>
      <xdr:nvPicPr>
        <xdr:cNvPr id="18" name="Picture 17" descr="https://www.bea.gov/scb/_images/tblstrut.gif">
          <a:extLst>
            <a:ext uri="{FF2B5EF4-FFF2-40B4-BE49-F238E27FC236}">
              <a16:creationId xmlns:a16="http://schemas.microsoft.com/office/drawing/2014/main" id="{4D10F2B6-05B5-4E2B-A3C5-ED366A3FE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283040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143061</xdr:colOff>
      <xdr:row>43</xdr:row>
      <xdr:rowOff>9339</xdr:rowOff>
    </xdr:to>
    <xdr:pic>
      <xdr:nvPicPr>
        <xdr:cNvPr id="19" name="Picture 18" descr="https://www.bea.gov/scb/_images/tblstrut.gif">
          <a:extLst>
            <a:ext uri="{FF2B5EF4-FFF2-40B4-BE49-F238E27FC236}">
              <a16:creationId xmlns:a16="http://schemas.microsoft.com/office/drawing/2014/main" id="{F548DCC4-5025-40AD-9B0F-AB0544407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96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143061</xdr:colOff>
      <xdr:row>44</xdr:row>
      <xdr:rowOff>9339</xdr:rowOff>
    </xdr:to>
    <xdr:pic>
      <xdr:nvPicPr>
        <xdr:cNvPr id="20" name="Picture 19" descr="https://www.bea.gov/scb/_images/tblstrut.gif">
          <a:extLst>
            <a:ext uri="{FF2B5EF4-FFF2-40B4-BE49-F238E27FC236}">
              <a16:creationId xmlns:a16="http://schemas.microsoft.com/office/drawing/2014/main" id="{84F6B90F-0B2A-4911-970C-610527BE6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244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143061</xdr:colOff>
      <xdr:row>64</xdr:row>
      <xdr:rowOff>9339</xdr:rowOff>
    </xdr:to>
    <xdr:pic>
      <xdr:nvPicPr>
        <xdr:cNvPr id="21" name="Picture 20" descr="https://www.bea.gov/scb/_images/tblstrut.gif">
          <a:extLst>
            <a:ext uri="{FF2B5EF4-FFF2-40B4-BE49-F238E27FC236}">
              <a16:creationId xmlns:a16="http://schemas.microsoft.com/office/drawing/2014/main" id="{57735A72-1416-466A-9882-4A6FA02D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999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143061</xdr:colOff>
      <xdr:row>65</xdr:row>
      <xdr:rowOff>9339</xdr:rowOff>
    </xdr:to>
    <xdr:pic>
      <xdr:nvPicPr>
        <xdr:cNvPr id="22" name="Picture 21" descr="https://www.bea.gov/scb/_images/tblstrut.gif">
          <a:extLst>
            <a:ext uri="{FF2B5EF4-FFF2-40B4-BE49-F238E27FC236}">
              <a16:creationId xmlns:a16="http://schemas.microsoft.com/office/drawing/2014/main" id="{462B529D-CFC8-4A91-8D93-59DA39A10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86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143061</xdr:colOff>
      <xdr:row>70</xdr:row>
      <xdr:rowOff>9339</xdr:rowOff>
    </xdr:to>
    <xdr:pic>
      <xdr:nvPicPr>
        <xdr:cNvPr id="23" name="Picture 22" descr="https://www.bea.gov/scb/_images/tblstrut.gif">
          <a:extLst>
            <a:ext uri="{FF2B5EF4-FFF2-40B4-BE49-F238E27FC236}">
              <a16:creationId xmlns:a16="http://schemas.microsoft.com/office/drawing/2014/main" id="{93C249B5-3318-4435-BF06-2DC226F4E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44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143061</xdr:colOff>
      <xdr:row>71</xdr:row>
      <xdr:rowOff>9339</xdr:rowOff>
    </xdr:to>
    <xdr:pic>
      <xdr:nvPicPr>
        <xdr:cNvPr id="24" name="Picture 23" descr="https://www.bea.gov/scb/_images/tblstrut.gif">
          <a:extLst>
            <a:ext uri="{FF2B5EF4-FFF2-40B4-BE49-F238E27FC236}">
              <a16:creationId xmlns:a16="http://schemas.microsoft.com/office/drawing/2014/main" id="{F6D19DEE-DE78-4CD5-9107-0B46F404C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72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71</xdr:row>
      <xdr:rowOff>0</xdr:rowOff>
    </xdr:from>
    <xdr:to>
      <xdr:col>0</xdr:col>
      <xdr:colOff>295461</xdr:colOff>
      <xdr:row>71</xdr:row>
      <xdr:rowOff>9339</xdr:rowOff>
    </xdr:to>
    <xdr:pic>
      <xdr:nvPicPr>
        <xdr:cNvPr id="25" name="Picture 24" descr="https://www.bea.gov/scb/_images/tblstrut.gif">
          <a:extLst>
            <a:ext uri="{FF2B5EF4-FFF2-40B4-BE49-F238E27FC236}">
              <a16:creationId xmlns:a16="http://schemas.microsoft.com/office/drawing/2014/main" id="{948085E0-3C5E-4DF9-9A98-CC3B5538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58872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143061</xdr:colOff>
      <xdr:row>72</xdr:row>
      <xdr:rowOff>9339</xdr:rowOff>
    </xdr:to>
    <xdr:pic>
      <xdr:nvPicPr>
        <xdr:cNvPr id="26" name="Picture 25" descr="https://www.bea.gov/scb/_images/tblstrut.gif">
          <a:extLst>
            <a:ext uri="{FF2B5EF4-FFF2-40B4-BE49-F238E27FC236}">
              <a16:creationId xmlns:a16="http://schemas.microsoft.com/office/drawing/2014/main" id="{104FAA8D-5F11-4BE0-B8ED-DE615E8FB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217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72</xdr:row>
      <xdr:rowOff>0</xdr:rowOff>
    </xdr:from>
    <xdr:to>
      <xdr:col>0</xdr:col>
      <xdr:colOff>295461</xdr:colOff>
      <xdr:row>72</xdr:row>
      <xdr:rowOff>9339</xdr:rowOff>
    </xdr:to>
    <xdr:pic>
      <xdr:nvPicPr>
        <xdr:cNvPr id="27" name="Picture 26" descr="https://www.bea.gov/scb/_images/tblstrut.gif">
          <a:extLst>
            <a:ext uri="{FF2B5EF4-FFF2-40B4-BE49-F238E27FC236}">
              <a16:creationId xmlns:a16="http://schemas.microsoft.com/office/drawing/2014/main" id="{75FC4804-59D5-4FDB-AF21-525EF643B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593217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143061</xdr:colOff>
      <xdr:row>73</xdr:row>
      <xdr:rowOff>9339</xdr:rowOff>
    </xdr:to>
    <xdr:pic>
      <xdr:nvPicPr>
        <xdr:cNvPr id="28" name="Picture 27" descr="https://www.bea.gov/scb/_images/tblstrut.gif">
          <a:extLst>
            <a:ext uri="{FF2B5EF4-FFF2-40B4-BE49-F238E27FC236}">
              <a16:creationId xmlns:a16="http://schemas.microsoft.com/office/drawing/2014/main" id="{6B2C57EB-B068-4BD4-AB5D-2B44FA267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48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143061</xdr:colOff>
      <xdr:row>101</xdr:row>
      <xdr:rowOff>9339</xdr:rowOff>
    </xdr:to>
    <xdr:pic>
      <xdr:nvPicPr>
        <xdr:cNvPr id="29" name="Picture 28" descr="https://www.bea.gov/scb/_images/tblstrut.gif">
          <a:extLst>
            <a:ext uri="{FF2B5EF4-FFF2-40B4-BE49-F238E27FC236}">
              <a16:creationId xmlns:a16="http://schemas.microsoft.com/office/drawing/2014/main" id="{6D39D401-22DE-4961-B6C6-1678262B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569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143061</xdr:colOff>
      <xdr:row>102</xdr:row>
      <xdr:rowOff>9339</xdr:rowOff>
    </xdr:to>
    <xdr:pic>
      <xdr:nvPicPr>
        <xdr:cNvPr id="30" name="Picture 29" descr="https://www.bea.gov/scb/_images/tblstrut.gif">
          <a:extLst>
            <a:ext uri="{FF2B5EF4-FFF2-40B4-BE49-F238E27FC236}">
              <a16:creationId xmlns:a16="http://schemas.microsoft.com/office/drawing/2014/main" id="{11292D2C-DA53-4B8C-9CA3-DCE3223E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54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102</xdr:row>
      <xdr:rowOff>0</xdr:rowOff>
    </xdr:from>
    <xdr:to>
      <xdr:col>0</xdr:col>
      <xdr:colOff>295461</xdr:colOff>
      <xdr:row>102</xdr:row>
      <xdr:rowOff>9339</xdr:rowOff>
    </xdr:to>
    <xdr:pic>
      <xdr:nvPicPr>
        <xdr:cNvPr id="31" name="Picture 30" descr="https://www.bea.gov/scb/_images/tblstrut.gif">
          <a:extLst>
            <a:ext uri="{FF2B5EF4-FFF2-40B4-BE49-F238E27FC236}">
              <a16:creationId xmlns:a16="http://schemas.microsoft.com/office/drawing/2014/main" id="{2278729B-B553-4E1B-86A1-504F83559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87854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143061</xdr:colOff>
      <xdr:row>103</xdr:row>
      <xdr:rowOff>9339</xdr:rowOff>
    </xdr:to>
    <xdr:pic>
      <xdr:nvPicPr>
        <xdr:cNvPr id="32" name="Picture 31" descr="https://www.bea.gov/scb/_images/tblstrut.gif">
          <a:extLst>
            <a:ext uri="{FF2B5EF4-FFF2-40B4-BE49-F238E27FC236}">
              <a16:creationId xmlns:a16="http://schemas.microsoft.com/office/drawing/2014/main" id="{A8F518E6-C4AB-4E4D-98B8-C665CD8B6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031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103</xdr:row>
      <xdr:rowOff>0</xdr:rowOff>
    </xdr:from>
    <xdr:to>
      <xdr:col>0</xdr:col>
      <xdr:colOff>295461</xdr:colOff>
      <xdr:row>103</xdr:row>
      <xdr:rowOff>9339</xdr:rowOff>
    </xdr:to>
    <xdr:pic>
      <xdr:nvPicPr>
        <xdr:cNvPr id="33" name="Picture 32" descr="https://www.bea.gov/scb/_images/tblstrut.gif">
          <a:extLst>
            <a:ext uri="{FF2B5EF4-FFF2-40B4-BE49-F238E27FC236}">
              <a16:creationId xmlns:a16="http://schemas.microsoft.com/office/drawing/2014/main" id="{46835CAC-0573-46A7-8D68-E28CF3A17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883031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103</xdr:row>
      <xdr:rowOff>0</xdr:rowOff>
    </xdr:from>
    <xdr:to>
      <xdr:col>0</xdr:col>
      <xdr:colOff>438150</xdr:colOff>
      <xdr:row>103</xdr:row>
      <xdr:rowOff>9339</xdr:rowOff>
    </xdr:to>
    <xdr:pic>
      <xdr:nvPicPr>
        <xdr:cNvPr id="34" name="Picture 33" descr="https://www.bea.gov/scb/_images/tblstrut.gif">
          <a:extLst>
            <a:ext uri="{FF2B5EF4-FFF2-40B4-BE49-F238E27FC236}">
              <a16:creationId xmlns:a16="http://schemas.microsoft.com/office/drawing/2014/main" id="{E1BEAD8F-8E2A-47BA-9469-7A9026AE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883031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143061</xdr:colOff>
      <xdr:row>104</xdr:row>
      <xdr:rowOff>9339</xdr:rowOff>
    </xdr:to>
    <xdr:pic>
      <xdr:nvPicPr>
        <xdr:cNvPr id="35" name="Picture 34" descr="https://www.bea.gov/scb/_images/tblstrut.gif">
          <a:extLst>
            <a:ext uri="{FF2B5EF4-FFF2-40B4-BE49-F238E27FC236}">
              <a16:creationId xmlns:a16="http://schemas.microsoft.com/office/drawing/2014/main" id="{A2C622A3-C89D-4823-A3A9-43C9AB962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51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104</xdr:row>
      <xdr:rowOff>0</xdr:rowOff>
    </xdr:from>
    <xdr:to>
      <xdr:col>0</xdr:col>
      <xdr:colOff>295461</xdr:colOff>
      <xdr:row>104</xdr:row>
      <xdr:rowOff>9339</xdr:rowOff>
    </xdr:to>
    <xdr:pic>
      <xdr:nvPicPr>
        <xdr:cNvPr id="36" name="Picture 35" descr="https://www.bea.gov/scb/_images/tblstrut.gif">
          <a:extLst>
            <a:ext uri="{FF2B5EF4-FFF2-40B4-BE49-F238E27FC236}">
              <a16:creationId xmlns:a16="http://schemas.microsoft.com/office/drawing/2014/main" id="{39738A43-70C6-45E0-92E8-F6E77E39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88751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104</xdr:row>
      <xdr:rowOff>0</xdr:rowOff>
    </xdr:from>
    <xdr:to>
      <xdr:col>0</xdr:col>
      <xdr:colOff>438150</xdr:colOff>
      <xdr:row>104</xdr:row>
      <xdr:rowOff>9339</xdr:rowOff>
    </xdr:to>
    <xdr:pic>
      <xdr:nvPicPr>
        <xdr:cNvPr id="37" name="Picture 36" descr="https://www.bea.gov/scb/_images/tblstrut.gif">
          <a:extLst>
            <a:ext uri="{FF2B5EF4-FFF2-40B4-BE49-F238E27FC236}">
              <a16:creationId xmlns:a16="http://schemas.microsoft.com/office/drawing/2014/main" id="{89A71578-B20F-496E-8134-67992DEAD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887518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104</xdr:row>
      <xdr:rowOff>0</xdr:rowOff>
    </xdr:from>
    <xdr:to>
      <xdr:col>0</xdr:col>
      <xdr:colOff>590550</xdr:colOff>
      <xdr:row>104</xdr:row>
      <xdr:rowOff>9339</xdr:rowOff>
    </xdr:to>
    <xdr:pic>
      <xdr:nvPicPr>
        <xdr:cNvPr id="38" name="Picture 37" descr="https://www.bea.gov/scb/_images/tblstrut.gif">
          <a:extLst>
            <a:ext uri="{FF2B5EF4-FFF2-40B4-BE49-F238E27FC236}">
              <a16:creationId xmlns:a16="http://schemas.microsoft.com/office/drawing/2014/main" id="{85255544-0683-42BF-8E83-908F587DA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88751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143061</xdr:colOff>
      <xdr:row>105</xdr:row>
      <xdr:rowOff>9339</xdr:rowOff>
    </xdr:to>
    <xdr:pic>
      <xdr:nvPicPr>
        <xdr:cNvPr id="39" name="Picture 38" descr="https://www.bea.gov/scb/_images/tblstrut.gif">
          <a:extLst>
            <a:ext uri="{FF2B5EF4-FFF2-40B4-BE49-F238E27FC236}">
              <a16:creationId xmlns:a16="http://schemas.microsoft.com/office/drawing/2014/main" id="{8B32250D-8377-4031-ACF4-297F96341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005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105</xdr:row>
      <xdr:rowOff>0</xdr:rowOff>
    </xdr:from>
    <xdr:to>
      <xdr:col>0</xdr:col>
      <xdr:colOff>295461</xdr:colOff>
      <xdr:row>105</xdr:row>
      <xdr:rowOff>9339</xdr:rowOff>
    </xdr:to>
    <xdr:pic>
      <xdr:nvPicPr>
        <xdr:cNvPr id="40" name="Picture 39" descr="https://www.bea.gov/scb/_images/tblstrut.gif">
          <a:extLst>
            <a:ext uri="{FF2B5EF4-FFF2-40B4-BE49-F238E27FC236}">
              <a16:creationId xmlns:a16="http://schemas.microsoft.com/office/drawing/2014/main" id="{A4BBD52E-475F-4E61-8971-703B4FD1A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892005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105</xdr:row>
      <xdr:rowOff>0</xdr:rowOff>
    </xdr:from>
    <xdr:to>
      <xdr:col>0</xdr:col>
      <xdr:colOff>438150</xdr:colOff>
      <xdr:row>105</xdr:row>
      <xdr:rowOff>9339</xdr:rowOff>
    </xdr:to>
    <xdr:pic>
      <xdr:nvPicPr>
        <xdr:cNvPr id="41" name="Picture 40" descr="https://www.bea.gov/scb/_images/tblstrut.gif">
          <a:extLst>
            <a:ext uri="{FF2B5EF4-FFF2-40B4-BE49-F238E27FC236}">
              <a16:creationId xmlns:a16="http://schemas.microsoft.com/office/drawing/2014/main" id="{EFD274E6-6A32-4819-80B8-D502F95FC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892005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105</xdr:row>
      <xdr:rowOff>0</xdr:rowOff>
    </xdr:from>
    <xdr:to>
      <xdr:col>0</xdr:col>
      <xdr:colOff>590550</xdr:colOff>
      <xdr:row>105</xdr:row>
      <xdr:rowOff>9339</xdr:rowOff>
    </xdr:to>
    <xdr:pic>
      <xdr:nvPicPr>
        <xdr:cNvPr id="42" name="Picture 41" descr="https://www.bea.gov/scb/_images/tblstrut.gif">
          <a:extLst>
            <a:ext uri="{FF2B5EF4-FFF2-40B4-BE49-F238E27FC236}">
              <a16:creationId xmlns:a16="http://schemas.microsoft.com/office/drawing/2014/main" id="{13F2F7B8-A62C-4EA3-A944-67B0C34B9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892005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143061</xdr:colOff>
      <xdr:row>106</xdr:row>
      <xdr:rowOff>9339</xdr:rowOff>
    </xdr:to>
    <xdr:pic>
      <xdr:nvPicPr>
        <xdr:cNvPr id="43" name="Picture 42" descr="https://www.bea.gov/scb/_images/tblstrut.gif">
          <a:extLst>
            <a:ext uri="{FF2B5EF4-FFF2-40B4-BE49-F238E27FC236}">
              <a16:creationId xmlns:a16="http://schemas.microsoft.com/office/drawing/2014/main" id="{219D46AF-52E7-495D-9E51-33F76EA93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493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106</xdr:row>
      <xdr:rowOff>0</xdr:rowOff>
    </xdr:from>
    <xdr:to>
      <xdr:col>0</xdr:col>
      <xdr:colOff>295461</xdr:colOff>
      <xdr:row>106</xdr:row>
      <xdr:rowOff>9339</xdr:rowOff>
    </xdr:to>
    <xdr:pic>
      <xdr:nvPicPr>
        <xdr:cNvPr id="44" name="Picture 43" descr="https://www.bea.gov/scb/_images/tblstrut.gif">
          <a:extLst>
            <a:ext uri="{FF2B5EF4-FFF2-40B4-BE49-F238E27FC236}">
              <a16:creationId xmlns:a16="http://schemas.microsoft.com/office/drawing/2014/main" id="{24E0FC7B-83AC-4073-BE9B-9A94BD84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896493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106</xdr:row>
      <xdr:rowOff>0</xdr:rowOff>
    </xdr:from>
    <xdr:to>
      <xdr:col>0</xdr:col>
      <xdr:colOff>438150</xdr:colOff>
      <xdr:row>106</xdr:row>
      <xdr:rowOff>9339</xdr:rowOff>
    </xdr:to>
    <xdr:pic>
      <xdr:nvPicPr>
        <xdr:cNvPr id="45" name="Picture 44" descr="https://www.bea.gov/scb/_images/tblstrut.gif">
          <a:extLst>
            <a:ext uri="{FF2B5EF4-FFF2-40B4-BE49-F238E27FC236}">
              <a16:creationId xmlns:a16="http://schemas.microsoft.com/office/drawing/2014/main" id="{03EE466F-E8E9-4D3F-808D-72923F0C4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896493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106</xdr:row>
      <xdr:rowOff>0</xdr:rowOff>
    </xdr:from>
    <xdr:to>
      <xdr:col>0</xdr:col>
      <xdr:colOff>590550</xdr:colOff>
      <xdr:row>106</xdr:row>
      <xdr:rowOff>9339</xdr:rowOff>
    </xdr:to>
    <xdr:pic>
      <xdr:nvPicPr>
        <xdr:cNvPr id="46" name="Picture 45" descr="https://www.bea.gov/scb/_images/tblstrut.gif">
          <a:extLst>
            <a:ext uri="{FF2B5EF4-FFF2-40B4-BE49-F238E27FC236}">
              <a16:creationId xmlns:a16="http://schemas.microsoft.com/office/drawing/2014/main" id="{397A513B-E6B2-4FA7-9E69-2A1B727A3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896493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143061</xdr:colOff>
      <xdr:row>107</xdr:row>
      <xdr:rowOff>9339</xdr:rowOff>
    </xdr:to>
    <xdr:pic>
      <xdr:nvPicPr>
        <xdr:cNvPr id="47" name="Picture 46" descr="https://www.bea.gov/scb/_images/tblstrut.gif">
          <a:extLst>
            <a:ext uri="{FF2B5EF4-FFF2-40B4-BE49-F238E27FC236}">
              <a16:creationId xmlns:a16="http://schemas.microsoft.com/office/drawing/2014/main" id="{78BE16CC-6914-42FB-A915-284AA5D44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71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107</xdr:row>
      <xdr:rowOff>0</xdr:rowOff>
    </xdr:from>
    <xdr:to>
      <xdr:col>0</xdr:col>
      <xdr:colOff>295461</xdr:colOff>
      <xdr:row>107</xdr:row>
      <xdr:rowOff>9339</xdr:rowOff>
    </xdr:to>
    <xdr:pic>
      <xdr:nvPicPr>
        <xdr:cNvPr id="48" name="Picture 47" descr="https://www.bea.gov/scb/_images/tblstrut.gif">
          <a:extLst>
            <a:ext uri="{FF2B5EF4-FFF2-40B4-BE49-F238E27FC236}">
              <a16:creationId xmlns:a16="http://schemas.microsoft.com/office/drawing/2014/main" id="{C4F92149-7B51-44A4-9394-9A90AFC6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0771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107</xdr:row>
      <xdr:rowOff>0</xdr:rowOff>
    </xdr:from>
    <xdr:to>
      <xdr:col>0</xdr:col>
      <xdr:colOff>438150</xdr:colOff>
      <xdr:row>107</xdr:row>
      <xdr:rowOff>9339</xdr:rowOff>
    </xdr:to>
    <xdr:pic>
      <xdr:nvPicPr>
        <xdr:cNvPr id="49" name="Picture 48" descr="https://www.bea.gov/scb/_images/tblstrut.gif">
          <a:extLst>
            <a:ext uri="{FF2B5EF4-FFF2-40B4-BE49-F238E27FC236}">
              <a16:creationId xmlns:a16="http://schemas.microsoft.com/office/drawing/2014/main" id="{9AC182D5-EACA-444D-A2A9-97DB8F73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07711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107</xdr:row>
      <xdr:rowOff>0</xdr:rowOff>
    </xdr:from>
    <xdr:to>
      <xdr:col>0</xdr:col>
      <xdr:colOff>590550</xdr:colOff>
      <xdr:row>107</xdr:row>
      <xdr:rowOff>9339</xdr:rowOff>
    </xdr:to>
    <xdr:pic>
      <xdr:nvPicPr>
        <xdr:cNvPr id="50" name="Picture 49" descr="https://www.bea.gov/scb/_images/tblstrut.gif">
          <a:extLst>
            <a:ext uri="{FF2B5EF4-FFF2-40B4-BE49-F238E27FC236}">
              <a16:creationId xmlns:a16="http://schemas.microsoft.com/office/drawing/2014/main" id="{EF8C4F56-F79D-4535-91B1-B4D4E13CD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90771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143061</xdr:colOff>
      <xdr:row>108</xdr:row>
      <xdr:rowOff>9339</xdr:rowOff>
    </xdr:to>
    <xdr:pic>
      <xdr:nvPicPr>
        <xdr:cNvPr id="51" name="Picture 50" descr="https://www.bea.gov/scb/_images/tblstrut.gif">
          <a:extLst>
            <a:ext uri="{FF2B5EF4-FFF2-40B4-BE49-F238E27FC236}">
              <a16:creationId xmlns:a16="http://schemas.microsoft.com/office/drawing/2014/main" id="{4888B28D-D0F1-43DF-B3A5-2D9756D1E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19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108</xdr:row>
      <xdr:rowOff>0</xdr:rowOff>
    </xdr:from>
    <xdr:to>
      <xdr:col>0</xdr:col>
      <xdr:colOff>295461</xdr:colOff>
      <xdr:row>108</xdr:row>
      <xdr:rowOff>9339</xdr:rowOff>
    </xdr:to>
    <xdr:pic>
      <xdr:nvPicPr>
        <xdr:cNvPr id="52" name="Picture 51" descr="https://www.bea.gov/scb/_images/tblstrut.gif">
          <a:extLst>
            <a:ext uri="{FF2B5EF4-FFF2-40B4-BE49-F238E27FC236}">
              <a16:creationId xmlns:a16="http://schemas.microsoft.com/office/drawing/2014/main" id="{1AC04279-AD2A-4E51-BA2F-895398EE1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1219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108</xdr:row>
      <xdr:rowOff>0</xdr:rowOff>
    </xdr:from>
    <xdr:to>
      <xdr:col>0</xdr:col>
      <xdr:colOff>438150</xdr:colOff>
      <xdr:row>108</xdr:row>
      <xdr:rowOff>9339</xdr:rowOff>
    </xdr:to>
    <xdr:pic>
      <xdr:nvPicPr>
        <xdr:cNvPr id="53" name="Picture 52" descr="https://www.bea.gov/scb/_images/tblstrut.gif">
          <a:extLst>
            <a:ext uri="{FF2B5EF4-FFF2-40B4-BE49-F238E27FC236}">
              <a16:creationId xmlns:a16="http://schemas.microsoft.com/office/drawing/2014/main" id="{0C7EF542-D528-4429-9035-D2E003BF8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12198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108</xdr:row>
      <xdr:rowOff>0</xdr:rowOff>
    </xdr:from>
    <xdr:to>
      <xdr:col>0</xdr:col>
      <xdr:colOff>590550</xdr:colOff>
      <xdr:row>108</xdr:row>
      <xdr:rowOff>9339</xdr:rowOff>
    </xdr:to>
    <xdr:pic>
      <xdr:nvPicPr>
        <xdr:cNvPr id="54" name="Picture 53" descr="https://www.bea.gov/scb/_images/tblstrut.gif">
          <a:extLst>
            <a:ext uri="{FF2B5EF4-FFF2-40B4-BE49-F238E27FC236}">
              <a16:creationId xmlns:a16="http://schemas.microsoft.com/office/drawing/2014/main" id="{43CE8320-ECDB-436F-B270-0BA788D6D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91219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143061</xdr:colOff>
      <xdr:row>109</xdr:row>
      <xdr:rowOff>9339</xdr:rowOff>
    </xdr:to>
    <xdr:pic>
      <xdr:nvPicPr>
        <xdr:cNvPr id="55" name="Picture 54" descr="https://www.bea.gov/scb/_images/tblstrut.gif">
          <a:extLst>
            <a:ext uri="{FF2B5EF4-FFF2-40B4-BE49-F238E27FC236}">
              <a16:creationId xmlns:a16="http://schemas.microsoft.com/office/drawing/2014/main" id="{A1730A84-7B9B-45EE-8692-7ACF14458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92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109</xdr:row>
      <xdr:rowOff>0</xdr:rowOff>
    </xdr:from>
    <xdr:to>
      <xdr:col>0</xdr:col>
      <xdr:colOff>295461</xdr:colOff>
      <xdr:row>109</xdr:row>
      <xdr:rowOff>9339</xdr:rowOff>
    </xdr:to>
    <xdr:pic>
      <xdr:nvPicPr>
        <xdr:cNvPr id="56" name="Picture 55" descr="https://www.bea.gov/scb/_images/tblstrut.gif">
          <a:extLst>
            <a:ext uri="{FF2B5EF4-FFF2-40B4-BE49-F238E27FC236}">
              <a16:creationId xmlns:a16="http://schemas.microsoft.com/office/drawing/2014/main" id="{3150F023-D43B-4B28-9C28-1609B2C79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1892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109</xdr:row>
      <xdr:rowOff>0</xdr:rowOff>
    </xdr:from>
    <xdr:to>
      <xdr:col>0</xdr:col>
      <xdr:colOff>438150</xdr:colOff>
      <xdr:row>109</xdr:row>
      <xdr:rowOff>9339</xdr:rowOff>
    </xdr:to>
    <xdr:pic>
      <xdr:nvPicPr>
        <xdr:cNvPr id="57" name="Picture 56" descr="https://www.bea.gov/scb/_images/tblstrut.gif">
          <a:extLst>
            <a:ext uri="{FF2B5EF4-FFF2-40B4-BE49-F238E27FC236}">
              <a16:creationId xmlns:a16="http://schemas.microsoft.com/office/drawing/2014/main" id="{F92B26D8-5801-49EA-BA8B-4BD50550F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18929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109</xdr:row>
      <xdr:rowOff>0</xdr:rowOff>
    </xdr:from>
    <xdr:to>
      <xdr:col>0</xdr:col>
      <xdr:colOff>590550</xdr:colOff>
      <xdr:row>109</xdr:row>
      <xdr:rowOff>9339</xdr:rowOff>
    </xdr:to>
    <xdr:pic>
      <xdr:nvPicPr>
        <xdr:cNvPr id="58" name="Picture 57" descr="https://www.bea.gov/scb/_images/tblstrut.gif">
          <a:extLst>
            <a:ext uri="{FF2B5EF4-FFF2-40B4-BE49-F238E27FC236}">
              <a16:creationId xmlns:a16="http://schemas.microsoft.com/office/drawing/2014/main" id="{CA1F5D3B-1367-4358-8481-1AA858A35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91892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143061</xdr:colOff>
      <xdr:row>110</xdr:row>
      <xdr:rowOff>9339</xdr:rowOff>
    </xdr:to>
    <xdr:pic>
      <xdr:nvPicPr>
        <xdr:cNvPr id="59" name="Picture 58" descr="https://www.bea.gov/scb/_images/tblstrut.gif">
          <a:extLst>
            <a:ext uri="{FF2B5EF4-FFF2-40B4-BE49-F238E27FC236}">
              <a16:creationId xmlns:a16="http://schemas.microsoft.com/office/drawing/2014/main" id="{5F97ECF8-7AAA-4A9B-9BB4-398AFF8DB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660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110</xdr:row>
      <xdr:rowOff>0</xdr:rowOff>
    </xdr:from>
    <xdr:to>
      <xdr:col>0</xdr:col>
      <xdr:colOff>295461</xdr:colOff>
      <xdr:row>110</xdr:row>
      <xdr:rowOff>9339</xdr:rowOff>
    </xdr:to>
    <xdr:pic>
      <xdr:nvPicPr>
        <xdr:cNvPr id="60" name="Picture 59" descr="https://www.bea.gov/scb/_images/tblstrut.gif">
          <a:extLst>
            <a:ext uri="{FF2B5EF4-FFF2-40B4-BE49-F238E27FC236}">
              <a16:creationId xmlns:a16="http://schemas.microsoft.com/office/drawing/2014/main" id="{86A3E377-675D-49A3-897F-D4ABDD9D7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25660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110</xdr:row>
      <xdr:rowOff>0</xdr:rowOff>
    </xdr:from>
    <xdr:to>
      <xdr:col>0</xdr:col>
      <xdr:colOff>438150</xdr:colOff>
      <xdr:row>110</xdr:row>
      <xdr:rowOff>9339</xdr:rowOff>
    </xdr:to>
    <xdr:pic>
      <xdr:nvPicPr>
        <xdr:cNvPr id="61" name="Picture 60" descr="https://www.bea.gov/scb/_images/tblstrut.gif">
          <a:extLst>
            <a:ext uri="{FF2B5EF4-FFF2-40B4-BE49-F238E27FC236}">
              <a16:creationId xmlns:a16="http://schemas.microsoft.com/office/drawing/2014/main" id="{61824FF0-4657-4EB8-A9CE-16F28840B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25660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110</xdr:row>
      <xdr:rowOff>0</xdr:rowOff>
    </xdr:from>
    <xdr:to>
      <xdr:col>0</xdr:col>
      <xdr:colOff>590550</xdr:colOff>
      <xdr:row>110</xdr:row>
      <xdr:rowOff>9339</xdr:rowOff>
    </xdr:to>
    <xdr:pic>
      <xdr:nvPicPr>
        <xdr:cNvPr id="62" name="Picture 61" descr="https://www.bea.gov/scb/_images/tblstrut.gif">
          <a:extLst>
            <a:ext uri="{FF2B5EF4-FFF2-40B4-BE49-F238E27FC236}">
              <a16:creationId xmlns:a16="http://schemas.microsoft.com/office/drawing/2014/main" id="{683C1189-3A64-41B8-8EA3-EE98D0AE3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925660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143061</xdr:colOff>
      <xdr:row>111</xdr:row>
      <xdr:rowOff>9339</xdr:rowOff>
    </xdr:to>
    <xdr:pic>
      <xdr:nvPicPr>
        <xdr:cNvPr id="63" name="Picture 62" descr="https://www.bea.gov/scb/_images/tblstrut.gif">
          <a:extLst>
            <a:ext uri="{FF2B5EF4-FFF2-40B4-BE49-F238E27FC236}">
              <a16:creationId xmlns:a16="http://schemas.microsoft.com/office/drawing/2014/main" id="{8AA8FF52-6AD4-4DB7-9D86-AF32862F6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148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111</xdr:row>
      <xdr:rowOff>0</xdr:rowOff>
    </xdr:from>
    <xdr:to>
      <xdr:col>0</xdr:col>
      <xdr:colOff>295461</xdr:colOff>
      <xdr:row>111</xdr:row>
      <xdr:rowOff>9339</xdr:rowOff>
    </xdr:to>
    <xdr:pic>
      <xdr:nvPicPr>
        <xdr:cNvPr id="64" name="Picture 63" descr="https://www.bea.gov/scb/_images/tblstrut.gif">
          <a:extLst>
            <a:ext uri="{FF2B5EF4-FFF2-40B4-BE49-F238E27FC236}">
              <a16:creationId xmlns:a16="http://schemas.microsoft.com/office/drawing/2014/main" id="{052B5909-6AA4-408E-B2A7-29A001716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30148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111</xdr:row>
      <xdr:rowOff>0</xdr:rowOff>
    </xdr:from>
    <xdr:to>
      <xdr:col>0</xdr:col>
      <xdr:colOff>438150</xdr:colOff>
      <xdr:row>111</xdr:row>
      <xdr:rowOff>9339</xdr:rowOff>
    </xdr:to>
    <xdr:pic>
      <xdr:nvPicPr>
        <xdr:cNvPr id="65" name="Picture 64" descr="https://www.bea.gov/scb/_images/tblstrut.gif">
          <a:extLst>
            <a:ext uri="{FF2B5EF4-FFF2-40B4-BE49-F238E27FC236}">
              <a16:creationId xmlns:a16="http://schemas.microsoft.com/office/drawing/2014/main" id="{05B17AE7-C1EE-4FA2-901C-50EC0DC72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30148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143061</xdr:colOff>
      <xdr:row>112</xdr:row>
      <xdr:rowOff>9339</xdr:rowOff>
    </xdr:to>
    <xdr:pic>
      <xdr:nvPicPr>
        <xdr:cNvPr id="66" name="Picture 65" descr="https://www.bea.gov/scb/_images/tblstrut.gif">
          <a:extLst>
            <a:ext uri="{FF2B5EF4-FFF2-40B4-BE49-F238E27FC236}">
              <a16:creationId xmlns:a16="http://schemas.microsoft.com/office/drawing/2014/main" id="{AA6CF259-74A9-45E3-996F-10A9D9891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39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112</xdr:row>
      <xdr:rowOff>0</xdr:rowOff>
    </xdr:from>
    <xdr:to>
      <xdr:col>0</xdr:col>
      <xdr:colOff>295461</xdr:colOff>
      <xdr:row>112</xdr:row>
      <xdr:rowOff>9339</xdr:rowOff>
    </xdr:to>
    <xdr:pic>
      <xdr:nvPicPr>
        <xdr:cNvPr id="67" name="Picture 66" descr="https://www.bea.gov/scb/_images/tblstrut.gif">
          <a:extLst>
            <a:ext uri="{FF2B5EF4-FFF2-40B4-BE49-F238E27FC236}">
              <a16:creationId xmlns:a16="http://schemas.microsoft.com/office/drawing/2014/main" id="{16B193E9-CABD-4F37-A04A-4D98745BA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3239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112</xdr:row>
      <xdr:rowOff>0</xdr:rowOff>
    </xdr:from>
    <xdr:to>
      <xdr:col>0</xdr:col>
      <xdr:colOff>438150</xdr:colOff>
      <xdr:row>112</xdr:row>
      <xdr:rowOff>9339</xdr:rowOff>
    </xdr:to>
    <xdr:pic>
      <xdr:nvPicPr>
        <xdr:cNvPr id="68" name="Picture 67" descr="https://www.bea.gov/scb/_images/tblstrut.gif">
          <a:extLst>
            <a:ext uri="{FF2B5EF4-FFF2-40B4-BE49-F238E27FC236}">
              <a16:creationId xmlns:a16="http://schemas.microsoft.com/office/drawing/2014/main" id="{13E9B90D-6145-4AF0-AA1D-80318F741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32391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143061</xdr:colOff>
      <xdr:row>113</xdr:row>
      <xdr:rowOff>9339</xdr:rowOff>
    </xdr:to>
    <xdr:pic>
      <xdr:nvPicPr>
        <xdr:cNvPr id="69" name="Picture 68" descr="https://www.bea.gov/scb/_images/tblstrut.gif">
          <a:extLst>
            <a:ext uri="{FF2B5EF4-FFF2-40B4-BE49-F238E27FC236}">
              <a16:creationId xmlns:a16="http://schemas.microsoft.com/office/drawing/2014/main" id="{410ED664-123A-4D77-B525-EF3C836A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63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113</xdr:row>
      <xdr:rowOff>0</xdr:rowOff>
    </xdr:from>
    <xdr:to>
      <xdr:col>0</xdr:col>
      <xdr:colOff>295461</xdr:colOff>
      <xdr:row>113</xdr:row>
      <xdr:rowOff>9339</xdr:rowOff>
    </xdr:to>
    <xdr:pic>
      <xdr:nvPicPr>
        <xdr:cNvPr id="70" name="Picture 69" descr="https://www.bea.gov/scb/_images/tblstrut.gif">
          <a:extLst>
            <a:ext uri="{FF2B5EF4-FFF2-40B4-BE49-F238E27FC236}">
              <a16:creationId xmlns:a16="http://schemas.microsoft.com/office/drawing/2014/main" id="{0813DD56-ADE7-4767-BFD1-358F3860A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3463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113</xdr:row>
      <xdr:rowOff>0</xdr:rowOff>
    </xdr:from>
    <xdr:to>
      <xdr:col>0</xdr:col>
      <xdr:colOff>438150</xdr:colOff>
      <xdr:row>113</xdr:row>
      <xdr:rowOff>9339</xdr:rowOff>
    </xdr:to>
    <xdr:pic>
      <xdr:nvPicPr>
        <xdr:cNvPr id="71" name="Picture 70" descr="https://www.bea.gov/scb/_images/tblstrut.gif">
          <a:extLst>
            <a:ext uri="{FF2B5EF4-FFF2-40B4-BE49-F238E27FC236}">
              <a16:creationId xmlns:a16="http://schemas.microsoft.com/office/drawing/2014/main" id="{32315E10-25DD-4B85-92F5-8CDEFC3C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34635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113</xdr:row>
      <xdr:rowOff>0</xdr:rowOff>
    </xdr:from>
    <xdr:to>
      <xdr:col>0</xdr:col>
      <xdr:colOff>590550</xdr:colOff>
      <xdr:row>113</xdr:row>
      <xdr:rowOff>9339</xdr:rowOff>
    </xdr:to>
    <xdr:pic>
      <xdr:nvPicPr>
        <xdr:cNvPr id="72" name="Picture 71" descr="https://www.bea.gov/scb/_images/tblstrut.gif">
          <a:extLst>
            <a:ext uri="{FF2B5EF4-FFF2-40B4-BE49-F238E27FC236}">
              <a16:creationId xmlns:a16="http://schemas.microsoft.com/office/drawing/2014/main" id="{4811C1AF-E03A-4484-95BC-6A514A8D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93463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143061</xdr:colOff>
      <xdr:row>114</xdr:row>
      <xdr:rowOff>9339</xdr:rowOff>
    </xdr:to>
    <xdr:pic>
      <xdr:nvPicPr>
        <xdr:cNvPr id="73" name="Picture 72" descr="https://www.bea.gov/scb/_images/tblstrut.gif">
          <a:extLst>
            <a:ext uri="{FF2B5EF4-FFF2-40B4-BE49-F238E27FC236}">
              <a16:creationId xmlns:a16="http://schemas.microsoft.com/office/drawing/2014/main" id="{97F39CDF-6BF5-4A2F-A74C-1FCD92EF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12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114</xdr:row>
      <xdr:rowOff>0</xdr:rowOff>
    </xdr:from>
    <xdr:to>
      <xdr:col>0</xdr:col>
      <xdr:colOff>295461</xdr:colOff>
      <xdr:row>114</xdr:row>
      <xdr:rowOff>9339</xdr:rowOff>
    </xdr:to>
    <xdr:pic>
      <xdr:nvPicPr>
        <xdr:cNvPr id="74" name="Picture 73" descr="https://www.bea.gov/scb/_images/tblstrut.gif">
          <a:extLst>
            <a:ext uri="{FF2B5EF4-FFF2-40B4-BE49-F238E27FC236}">
              <a16:creationId xmlns:a16="http://schemas.microsoft.com/office/drawing/2014/main" id="{E3760F17-FF92-4BBF-AD79-1A0384145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3912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114</xdr:row>
      <xdr:rowOff>0</xdr:rowOff>
    </xdr:from>
    <xdr:to>
      <xdr:col>0</xdr:col>
      <xdr:colOff>438150</xdr:colOff>
      <xdr:row>114</xdr:row>
      <xdr:rowOff>9339</xdr:rowOff>
    </xdr:to>
    <xdr:pic>
      <xdr:nvPicPr>
        <xdr:cNvPr id="75" name="Picture 74" descr="https://www.bea.gov/scb/_images/tblstrut.gif">
          <a:extLst>
            <a:ext uri="{FF2B5EF4-FFF2-40B4-BE49-F238E27FC236}">
              <a16:creationId xmlns:a16="http://schemas.microsoft.com/office/drawing/2014/main" id="{BCEAA4A3-3D08-4965-8A15-C9183CF95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39122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114</xdr:row>
      <xdr:rowOff>0</xdr:rowOff>
    </xdr:from>
    <xdr:to>
      <xdr:col>0</xdr:col>
      <xdr:colOff>590550</xdr:colOff>
      <xdr:row>114</xdr:row>
      <xdr:rowOff>9339</xdr:rowOff>
    </xdr:to>
    <xdr:pic>
      <xdr:nvPicPr>
        <xdr:cNvPr id="76" name="Picture 75" descr="https://www.bea.gov/scb/_images/tblstrut.gif">
          <a:extLst>
            <a:ext uri="{FF2B5EF4-FFF2-40B4-BE49-F238E27FC236}">
              <a16:creationId xmlns:a16="http://schemas.microsoft.com/office/drawing/2014/main" id="{B0D035F1-3FD7-4F93-ABE3-ADC9C3BCD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93912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143061</xdr:colOff>
      <xdr:row>115</xdr:row>
      <xdr:rowOff>9339</xdr:rowOff>
    </xdr:to>
    <xdr:pic>
      <xdr:nvPicPr>
        <xdr:cNvPr id="77" name="Picture 76" descr="https://www.bea.gov/scb/_images/tblstrut.gif">
          <a:extLst>
            <a:ext uri="{FF2B5EF4-FFF2-40B4-BE49-F238E27FC236}">
              <a16:creationId xmlns:a16="http://schemas.microsoft.com/office/drawing/2014/main" id="{A7BACF3C-CEAF-41E2-B7D4-08BEDB00B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85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115</xdr:row>
      <xdr:rowOff>0</xdr:rowOff>
    </xdr:from>
    <xdr:to>
      <xdr:col>0</xdr:col>
      <xdr:colOff>295461</xdr:colOff>
      <xdr:row>115</xdr:row>
      <xdr:rowOff>9339</xdr:rowOff>
    </xdr:to>
    <xdr:pic>
      <xdr:nvPicPr>
        <xdr:cNvPr id="78" name="Picture 77" descr="https://www.bea.gov/scb/_images/tblstrut.gif">
          <a:extLst>
            <a:ext uri="{FF2B5EF4-FFF2-40B4-BE49-F238E27FC236}">
              <a16:creationId xmlns:a16="http://schemas.microsoft.com/office/drawing/2014/main" id="{8AC39F9F-EA48-4F91-879E-BA348D791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4585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143061</xdr:colOff>
      <xdr:row>116</xdr:row>
      <xdr:rowOff>9339</xdr:rowOff>
    </xdr:to>
    <xdr:pic>
      <xdr:nvPicPr>
        <xdr:cNvPr id="79" name="Picture 78" descr="https://www.bea.gov/scb/_images/tblstrut.gif">
          <a:extLst>
            <a:ext uri="{FF2B5EF4-FFF2-40B4-BE49-F238E27FC236}">
              <a16:creationId xmlns:a16="http://schemas.microsoft.com/office/drawing/2014/main" id="{4825E78F-67E4-4E6F-8656-26E3A9586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49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116</xdr:row>
      <xdr:rowOff>0</xdr:rowOff>
    </xdr:from>
    <xdr:to>
      <xdr:col>0</xdr:col>
      <xdr:colOff>295461</xdr:colOff>
      <xdr:row>116</xdr:row>
      <xdr:rowOff>9339</xdr:rowOff>
    </xdr:to>
    <xdr:pic>
      <xdr:nvPicPr>
        <xdr:cNvPr id="80" name="Picture 79" descr="https://www.bea.gov/scb/_images/tblstrut.gif">
          <a:extLst>
            <a:ext uri="{FF2B5EF4-FFF2-40B4-BE49-F238E27FC236}">
              <a16:creationId xmlns:a16="http://schemas.microsoft.com/office/drawing/2014/main" id="{28DC5BF8-303B-44E9-A1D7-CA653AEDC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4949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116</xdr:row>
      <xdr:rowOff>0</xdr:rowOff>
    </xdr:from>
    <xdr:to>
      <xdr:col>0</xdr:col>
      <xdr:colOff>438150</xdr:colOff>
      <xdr:row>116</xdr:row>
      <xdr:rowOff>9339</xdr:rowOff>
    </xdr:to>
    <xdr:pic>
      <xdr:nvPicPr>
        <xdr:cNvPr id="81" name="Picture 80" descr="https://www.bea.gov/scb/_images/tblstrut.gif">
          <a:extLst>
            <a:ext uri="{FF2B5EF4-FFF2-40B4-BE49-F238E27FC236}">
              <a16:creationId xmlns:a16="http://schemas.microsoft.com/office/drawing/2014/main" id="{09240583-5C41-4CF3-91EC-1FD9E85CB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49494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143061</xdr:colOff>
      <xdr:row>117</xdr:row>
      <xdr:rowOff>9339</xdr:rowOff>
    </xdr:to>
    <xdr:pic>
      <xdr:nvPicPr>
        <xdr:cNvPr id="82" name="Picture 81" descr="https://www.bea.gov/scb/_images/tblstrut.gif">
          <a:extLst>
            <a:ext uri="{FF2B5EF4-FFF2-40B4-BE49-F238E27FC236}">
              <a16:creationId xmlns:a16="http://schemas.microsoft.com/office/drawing/2014/main" id="{4C32C48E-8A24-43F8-B937-79FF2B234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98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117</xdr:row>
      <xdr:rowOff>0</xdr:rowOff>
    </xdr:from>
    <xdr:to>
      <xdr:col>0</xdr:col>
      <xdr:colOff>295461</xdr:colOff>
      <xdr:row>117</xdr:row>
      <xdr:rowOff>9339</xdr:rowOff>
    </xdr:to>
    <xdr:pic>
      <xdr:nvPicPr>
        <xdr:cNvPr id="83" name="Picture 82" descr="https://www.bea.gov/scb/_images/tblstrut.gif">
          <a:extLst>
            <a:ext uri="{FF2B5EF4-FFF2-40B4-BE49-F238E27FC236}">
              <a16:creationId xmlns:a16="http://schemas.microsoft.com/office/drawing/2014/main" id="{7F6792CA-45FB-493E-9394-9A8180211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5398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117</xdr:row>
      <xdr:rowOff>0</xdr:rowOff>
    </xdr:from>
    <xdr:to>
      <xdr:col>0</xdr:col>
      <xdr:colOff>438150</xdr:colOff>
      <xdr:row>117</xdr:row>
      <xdr:rowOff>9339</xdr:rowOff>
    </xdr:to>
    <xdr:pic>
      <xdr:nvPicPr>
        <xdr:cNvPr id="84" name="Picture 83" descr="https://www.bea.gov/scb/_images/tblstrut.gif">
          <a:extLst>
            <a:ext uri="{FF2B5EF4-FFF2-40B4-BE49-F238E27FC236}">
              <a16:creationId xmlns:a16="http://schemas.microsoft.com/office/drawing/2014/main" id="{2E540B09-4242-4CC2-9FFE-C1296CE7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53981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143061</xdr:colOff>
      <xdr:row>118</xdr:row>
      <xdr:rowOff>9339</xdr:rowOff>
    </xdr:to>
    <xdr:pic>
      <xdr:nvPicPr>
        <xdr:cNvPr id="85" name="Picture 84" descr="https://www.bea.gov/scb/_images/tblstrut.gif">
          <a:extLst>
            <a:ext uri="{FF2B5EF4-FFF2-40B4-BE49-F238E27FC236}">
              <a16:creationId xmlns:a16="http://schemas.microsoft.com/office/drawing/2014/main" id="{DBC53E20-D571-413B-A05D-9B9130159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22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118</xdr:row>
      <xdr:rowOff>0</xdr:rowOff>
    </xdr:from>
    <xdr:to>
      <xdr:col>0</xdr:col>
      <xdr:colOff>295461</xdr:colOff>
      <xdr:row>118</xdr:row>
      <xdr:rowOff>9339</xdr:rowOff>
    </xdr:to>
    <xdr:pic>
      <xdr:nvPicPr>
        <xdr:cNvPr id="86" name="Picture 85" descr="https://www.bea.gov/scb/_images/tblstrut.gif">
          <a:extLst>
            <a:ext uri="{FF2B5EF4-FFF2-40B4-BE49-F238E27FC236}">
              <a16:creationId xmlns:a16="http://schemas.microsoft.com/office/drawing/2014/main" id="{234ADF19-A726-4C6E-8EA8-5C38537B1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5622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118</xdr:row>
      <xdr:rowOff>0</xdr:rowOff>
    </xdr:from>
    <xdr:to>
      <xdr:col>0</xdr:col>
      <xdr:colOff>438150</xdr:colOff>
      <xdr:row>118</xdr:row>
      <xdr:rowOff>9339</xdr:rowOff>
    </xdr:to>
    <xdr:pic>
      <xdr:nvPicPr>
        <xdr:cNvPr id="87" name="Picture 86" descr="https://www.bea.gov/scb/_images/tblstrut.gif">
          <a:extLst>
            <a:ext uri="{FF2B5EF4-FFF2-40B4-BE49-F238E27FC236}">
              <a16:creationId xmlns:a16="http://schemas.microsoft.com/office/drawing/2014/main" id="{6F38BCAD-03D6-4131-A2A1-201265FE2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56225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143061</xdr:colOff>
      <xdr:row>119</xdr:row>
      <xdr:rowOff>9339</xdr:rowOff>
    </xdr:to>
    <xdr:pic>
      <xdr:nvPicPr>
        <xdr:cNvPr id="88" name="Picture 87" descr="https://www.bea.gov/scb/_images/tblstrut.gif">
          <a:extLst>
            <a:ext uri="{FF2B5EF4-FFF2-40B4-BE49-F238E27FC236}">
              <a16:creationId xmlns:a16="http://schemas.microsoft.com/office/drawing/2014/main" id="{3F26364B-90C7-4DC0-BB99-1EBC4060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71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119</xdr:row>
      <xdr:rowOff>0</xdr:rowOff>
    </xdr:from>
    <xdr:to>
      <xdr:col>0</xdr:col>
      <xdr:colOff>295461</xdr:colOff>
      <xdr:row>119</xdr:row>
      <xdr:rowOff>9339</xdr:rowOff>
    </xdr:to>
    <xdr:pic>
      <xdr:nvPicPr>
        <xdr:cNvPr id="89" name="Picture 88" descr="https://www.bea.gov/scb/_images/tblstrut.gif">
          <a:extLst>
            <a:ext uri="{FF2B5EF4-FFF2-40B4-BE49-F238E27FC236}">
              <a16:creationId xmlns:a16="http://schemas.microsoft.com/office/drawing/2014/main" id="{30A1E77E-9E2B-415B-AE36-BDE2029F5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6071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119</xdr:row>
      <xdr:rowOff>0</xdr:rowOff>
    </xdr:from>
    <xdr:to>
      <xdr:col>0</xdr:col>
      <xdr:colOff>438150</xdr:colOff>
      <xdr:row>119</xdr:row>
      <xdr:rowOff>9339</xdr:rowOff>
    </xdr:to>
    <xdr:pic>
      <xdr:nvPicPr>
        <xdr:cNvPr id="90" name="Picture 89" descr="https://www.bea.gov/scb/_images/tblstrut.gif">
          <a:extLst>
            <a:ext uri="{FF2B5EF4-FFF2-40B4-BE49-F238E27FC236}">
              <a16:creationId xmlns:a16="http://schemas.microsoft.com/office/drawing/2014/main" id="{FA6D5DFA-DEFD-4825-BE91-F8C30F8B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60712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143061</xdr:colOff>
      <xdr:row>120</xdr:row>
      <xdr:rowOff>9339</xdr:rowOff>
    </xdr:to>
    <xdr:pic>
      <xdr:nvPicPr>
        <xdr:cNvPr id="91" name="Picture 90" descr="https://www.bea.gov/scb/_images/tblstrut.gif">
          <a:extLst>
            <a:ext uri="{FF2B5EF4-FFF2-40B4-BE49-F238E27FC236}">
              <a16:creationId xmlns:a16="http://schemas.microsoft.com/office/drawing/2014/main" id="{D9285DDA-4271-4BC6-8C25-90C96FF71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687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120</xdr:row>
      <xdr:rowOff>0</xdr:rowOff>
    </xdr:from>
    <xdr:to>
      <xdr:col>0</xdr:col>
      <xdr:colOff>295461</xdr:colOff>
      <xdr:row>120</xdr:row>
      <xdr:rowOff>9339</xdr:rowOff>
    </xdr:to>
    <xdr:pic>
      <xdr:nvPicPr>
        <xdr:cNvPr id="92" name="Picture 91" descr="https://www.bea.gov/scb/_images/tblstrut.gif">
          <a:extLst>
            <a:ext uri="{FF2B5EF4-FFF2-40B4-BE49-F238E27FC236}">
              <a16:creationId xmlns:a16="http://schemas.microsoft.com/office/drawing/2014/main" id="{3D9524F0-B536-4F38-ADBF-ADC3607F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69687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120</xdr:row>
      <xdr:rowOff>0</xdr:rowOff>
    </xdr:from>
    <xdr:to>
      <xdr:col>0</xdr:col>
      <xdr:colOff>438150</xdr:colOff>
      <xdr:row>120</xdr:row>
      <xdr:rowOff>9339</xdr:rowOff>
    </xdr:to>
    <xdr:pic>
      <xdr:nvPicPr>
        <xdr:cNvPr id="93" name="Picture 92" descr="https://www.bea.gov/scb/_images/tblstrut.gif">
          <a:extLst>
            <a:ext uri="{FF2B5EF4-FFF2-40B4-BE49-F238E27FC236}">
              <a16:creationId xmlns:a16="http://schemas.microsoft.com/office/drawing/2014/main" id="{8AB73DB8-E72D-4EF7-940F-44ADD9470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69687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143061</xdr:colOff>
      <xdr:row>121</xdr:row>
      <xdr:rowOff>9339</xdr:rowOff>
    </xdr:to>
    <xdr:pic>
      <xdr:nvPicPr>
        <xdr:cNvPr id="94" name="Picture 93" descr="https://www.bea.gov/scb/_images/tblstrut.gif">
          <a:extLst>
            <a:ext uri="{FF2B5EF4-FFF2-40B4-BE49-F238E27FC236}">
              <a16:creationId xmlns:a16="http://schemas.microsoft.com/office/drawing/2014/main" id="{7D40CFF2-3EC1-4BB0-9C70-3A1476ECA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41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121</xdr:row>
      <xdr:rowOff>0</xdr:rowOff>
    </xdr:from>
    <xdr:to>
      <xdr:col>0</xdr:col>
      <xdr:colOff>295461</xdr:colOff>
      <xdr:row>121</xdr:row>
      <xdr:rowOff>9339</xdr:rowOff>
    </xdr:to>
    <xdr:pic>
      <xdr:nvPicPr>
        <xdr:cNvPr id="95" name="Picture 94" descr="https://www.bea.gov/scb/_images/tblstrut.gif">
          <a:extLst>
            <a:ext uri="{FF2B5EF4-FFF2-40B4-BE49-F238E27FC236}">
              <a16:creationId xmlns:a16="http://schemas.microsoft.com/office/drawing/2014/main" id="{9DED496F-7300-4E12-A12D-A5BE9A0C7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7641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143061</xdr:colOff>
      <xdr:row>122</xdr:row>
      <xdr:rowOff>9339</xdr:rowOff>
    </xdr:to>
    <xdr:pic>
      <xdr:nvPicPr>
        <xdr:cNvPr id="96" name="Picture 95" descr="https://www.bea.gov/scb/_images/tblstrut.gif">
          <a:extLst>
            <a:ext uri="{FF2B5EF4-FFF2-40B4-BE49-F238E27FC236}">
              <a16:creationId xmlns:a16="http://schemas.microsoft.com/office/drawing/2014/main" id="{45D59974-1512-4D73-90FE-5349D445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662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122</xdr:row>
      <xdr:rowOff>0</xdr:rowOff>
    </xdr:from>
    <xdr:to>
      <xdr:col>0</xdr:col>
      <xdr:colOff>295461</xdr:colOff>
      <xdr:row>122</xdr:row>
      <xdr:rowOff>9339</xdr:rowOff>
    </xdr:to>
    <xdr:pic>
      <xdr:nvPicPr>
        <xdr:cNvPr id="97" name="Picture 96" descr="https://www.bea.gov/scb/_images/tblstrut.gif">
          <a:extLst>
            <a:ext uri="{FF2B5EF4-FFF2-40B4-BE49-F238E27FC236}">
              <a16:creationId xmlns:a16="http://schemas.microsoft.com/office/drawing/2014/main" id="{46376361-2411-435E-886D-CF6CE68B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78662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122</xdr:row>
      <xdr:rowOff>0</xdr:rowOff>
    </xdr:from>
    <xdr:to>
      <xdr:col>0</xdr:col>
      <xdr:colOff>438150</xdr:colOff>
      <xdr:row>122</xdr:row>
      <xdr:rowOff>9339</xdr:rowOff>
    </xdr:to>
    <xdr:pic>
      <xdr:nvPicPr>
        <xdr:cNvPr id="98" name="Picture 97" descr="https://www.bea.gov/scb/_images/tblstrut.gif">
          <a:extLst>
            <a:ext uri="{FF2B5EF4-FFF2-40B4-BE49-F238E27FC236}">
              <a16:creationId xmlns:a16="http://schemas.microsoft.com/office/drawing/2014/main" id="{6A5550A4-22EC-4C27-B07E-E026C599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78662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143061</xdr:colOff>
      <xdr:row>123</xdr:row>
      <xdr:rowOff>9339</xdr:rowOff>
    </xdr:to>
    <xdr:pic>
      <xdr:nvPicPr>
        <xdr:cNvPr id="99" name="Picture 98" descr="https://www.bea.gov/scb/_images/tblstrut.gif">
          <a:extLst>
            <a:ext uri="{FF2B5EF4-FFF2-40B4-BE49-F238E27FC236}">
              <a16:creationId xmlns:a16="http://schemas.microsoft.com/office/drawing/2014/main" id="{4DBA7309-3E99-4B07-A050-2393FED56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149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123</xdr:row>
      <xdr:rowOff>0</xdr:rowOff>
    </xdr:from>
    <xdr:to>
      <xdr:col>0</xdr:col>
      <xdr:colOff>295461</xdr:colOff>
      <xdr:row>123</xdr:row>
      <xdr:rowOff>9339</xdr:rowOff>
    </xdr:to>
    <xdr:pic>
      <xdr:nvPicPr>
        <xdr:cNvPr id="100" name="Picture 99" descr="https://www.bea.gov/scb/_images/tblstrut.gif">
          <a:extLst>
            <a:ext uri="{FF2B5EF4-FFF2-40B4-BE49-F238E27FC236}">
              <a16:creationId xmlns:a16="http://schemas.microsoft.com/office/drawing/2014/main" id="{FEC51389-3661-409C-A319-3BBA9B4F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83149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123</xdr:row>
      <xdr:rowOff>0</xdr:rowOff>
    </xdr:from>
    <xdr:to>
      <xdr:col>0</xdr:col>
      <xdr:colOff>438150</xdr:colOff>
      <xdr:row>123</xdr:row>
      <xdr:rowOff>9339</xdr:rowOff>
    </xdr:to>
    <xdr:pic>
      <xdr:nvPicPr>
        <xdr:cNvPr id="101" name="Picture 100" descr="https://www.bea.gov/scb/_images/tblstrut.gif">
          <a:extLst>
            <a:ext uri="{FF2B5EF4-FFF2-40B4-BE49-F238E27FC236}">
              <a16:creationId xmlns:a16="http://schemas.microsoft.com/office/drawing/2014/main" id="{587A0C8F-4D02-4582-AC8D-89C442DCD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83149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143061</xdr:colOff>
      <xdr:row>124</xdr:row>
      <xdr:rowOff>9339</xdr:rowOff>
    </xdr:to>
    <xdr:pic>
      <xdr:nvPicPr>
        <xdr:cNvPr id="102" name="Picture 101" descr="https://www.bea.gov/scb/_images/tblstrut.gif">
          <a:extLst>
            <a:ext uri="{FF2B5EF4-FFF2-40B4-BE49-F238E27FC236}">
              <a16:creationId xmlns:a16="http://schemas.microsoft.com/office/drawing/2014/main" id="{193E1E3D-675F-4372-A667-C2E9C0B5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636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124</xdr:row>
      <xdr:rowOff>0</xdr:rowOff>
    </xdr:from>
    <xdr:to>
      <xdr:col>0</xdr:col>
      <xdr:colOff>295461</xdr:colOff>
      <xdr:row>124</xdr:row>
      <xdr:rowOff>9339</xdr:rowOff>
    </xdr:to>
    <xdr:pic>
      <xdr:nvPicPr>
        <xdr:cNvPr id="103" name="Picture 102" descr="https://www.bea.gov/scb/_images/tblstrut.gif">
          <a:extLst>
            <a:ext uri="{FF2B5EF4-FFF2-40B4-BE49-F238E27FC236}">
              <a16:creationId xmlns:a16="http://schemas.microsoft.com/office/drawing/2014/main" id="{EC2883F9-DD09-455A-996A-132E245F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987636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124</xdr:row>
      <xdr:rowOff>0</xdr:rowOff>
    </xdr:from>
    <xdr:to>
      <xdr:col>0</xdr:col>
      <xdr:colOff>438150</xdr:colOff>
      <xdr:row>124</xdr:row>
      <xdr:rowOff>9339</xdr:rowOff>
    </xdr:to>
    <xdr:pic>
      <xdr:nvPicPr>
        <xdr:cNvPr id="104" name="Picture 103" descr="https://www.bea.gov/scb/_images/tblstrut.gif">
          <a:extLst>
            <a:ext uri="{FF2B5EF4-FFF2-40B4-BE49-F238E27FC236}">
              <a16:creationId xmlns:a16="http://schemas.microsoft.com/office/drawing/2014/main" id="{6CE34393-5CD7-43AE-AED0-8C72EF7FC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987636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143061</xdr:colOff>
      <xdr:row>125</xdr:row>
      <xdr:rowOff>9339</xdr:rowOff>
    </xdr:to>
    <xdr:pic>
      <xdr:nvPicPr>
        <xdr:cNvPr id="105" name="Picture 104" descr="https://www.bea.gov/scb/_images/tblstrut.gif">
          <a:extLst>
            <a:ext uri="{FF2B5EF4-FFF2-40B4-BE49-F238E27FC236}">
              <a16:creationId xmlns:a16="http://schemas.microsoft.com/office/drawing/2014/main" id="{EABE1536-D698-46EC-BC03-EB992517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09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125</xdr:row>
      <xdr:rowOff>0</xdr:rowOff>
    </xdr:from>
    <xdr:to>
      <xdr:col>0</xdr:col>
      <xdr:colOff>295461</xdr:colOff>
      <xdr:row>125</xdr:row>
      <xdr:rowOff>9339</xdr:rowOff>
    </xdr:to>
    <xdr:pic>
      <xdr:nvPicPr>
        <xdr:cNvPr id="106" name="Picture 105" descr="https://www.bea.gov/scb/_images/tblstrut.gif">
          <a:extLst>
            <a:ext uri="{FF2B5EF4-FFF2-40B4-BE49-F238E27FC236}">
              <a16:creationId xmlns:a16="http://schemas.microsoft.com/office/drawing/2014/main" id="{5BE73E34-61D6-4898-8533-79098B81D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0109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125</xdr:row>
      <xdr:rowOff>0</xdr:rowOff>
    </xdr:from>
    <xdr:to>
      <xdr:col>0</xdr:col>
      <xdr:colOff>438150</xdr:colOff>
      <xdr:row>125</xdr:row>
      <xdr:rowOff>9339</xdr:rowOff>
    </xdr:to>
    <xdr:pic>
      <xdr:nvPicPr>
        <xdr:cNvPr id="107" name="Picture 106" descr="https://www.bea.gov/scb/_images/tblstrut.gif">
          <a:extLst>
            <a:ext uri="{FF2B5EF4-FFF2-40B4-BE49-F238E27FC236}">
              <a16:creationId xmlns:a16="http://schemas.microsoft.com/office/drawing/2014/main" id="{5A010C27-DC17-4BF0-9751-C6E44A21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01098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125</xdr:row>
      <xdr:rowOff>0</xdr:rowOff>
    </xdr:from>
    <xdr:to>
      <xdr:col>0</xdr:col>
      <xdr:colOff>590550</xdr:colOff>
      <xdr:row>125</xdr:row>
      <xdr:rowOff>9339</xdr:rowOff>
    </xdr:to>
    <xdr:pic>
      <xdr:nvPicPr>
        <xdr:cNvPr id="108" name="Picture 107" descr="https://www.bea.gov/scb/_images/tblstrut.gif">
          <a:extLst>
            <a:ext uri="{FF2B5EF4-FFF2-40B4-BE49-F238E27FC236}">
              <a16:creationId xmlns:a16="http://schemas.microsoft.com/office/drawing/2014/main" id="{39BA333E-0ECA-425B-ACFE-CA369C5A5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00109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143061</xdr:colOff>
      <xdr:row>126</xdr:row>
      <xdr:rowOff>9339</xdr:rowOff>
    </xdr:to>
    <xdr:pic>
      <xdr:nvPicPr>
        <xdr:cNvPr id="109" name="Picture 108" descr="https://www.bea.gov/scb/_images/tblstrut.gif">
          <a:extLst>
            <a:ext uri="{FF2B5EF4-FFF2-40B4-BE49-F238E27FC236}">
              <a16:creationId xmlns:a16="http://schemas.microsoft.com/office/drawing/2014/main" id="{758A35D2-2463-44AC-B3CB-8442F72E3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58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126</xdr:row>
      <xdr:rowOff>0</xdr:rowOff>
    </xdr:from>
    <xdr:to>
      <xdr:col>0</xdr:col>
      <xdr:colOff>295461</xdr:colOff>
      <xdr:row>126</xdr:row>
      <xdr:rowOff>9339</xdr:rowOff>
    </xdr:to>
    <xdr:pic>
      <xdr:nvPicPr>
        <xdr:cNvPr id="110" name="Picture 109" descr="https://www.bea.gov/scb/_images/tblstrut.gif">
          <a:extLst>
            <a:ext uri="{FF2B5EF4-FFF2-40B4-BE49-F238E27FC236}">
              <a16:creationId xmlns:a16="http://schemas.microsoft.com/office/drawing/2014/main" id="{C8525F8E-7692-4B37-83C7-F4C675C9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0558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126</xdr:row>
      <xdr:rowOff>0</xdr:rowOff>
    </xdr:from>
    <xdr:to>
      <xdr:col>0</xdr:col>
      <xdr:colOff>438150</xdr:colOff>
      <xdr:row>126</xdr:row>
      <xdr:rowOff>9339</xdr:rowOff>
    </xdr:to>
    <xdr:pic>
      <xdr:nvPicPr>
        <xdr:cNvPr id="111" name="Picture 110" descr="https://www.bea.gov/scb/_images/tblstrut.gif">
          <a:extLst>
            <a:ext uri="{FF2B5EF4-FFF2-40B4-BE49-F238E27FC236}">
              <a16:creationId xmlns:a16="http://schemas.microsoft.com/office/drawing/2014/main" id="{99632434-86DA-40FE-85C8-0963F9B12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05586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126</xdr:row>
      <xdr:rowOff>0</xdr:rowOff>
    </xdr:from>
    <xdr:to>
      <xdr:col>0</xdr:col>
      <xdr:colOff>590550</xdr:colOff>
      <xdr:row>126</xdr:row>
      <xdr:rowOff>9339</xdr:rowOff>
    </xdr:to>
    <xdr:pic>
      <xdr:nvPicPr>
        <xdr:cNvPr id="112" name="Picture 111" descr="https://www.bea.gov/scb/_images/tblstrut.gif">
          <a:extLst>
            <a:ext uri="{FF2B5EF4-FFF2-40B4-BE49-F238E27FC236}">
              <a16:creationId xmlns:a16="http://schemas.microsoft.com/office/drawing/2014/main" id="{7B93EE8D-2F35-4BEA-BF3F-07C02326F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00558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143061</xdr:colOff>
      <xdr:row>127</xdr:row>
      <xdr:rowOff>9339</xdr:rowOff>
    </xdr:to>
    <xdr:pic>
      <xdr:nvPicPr>
        <xdr:cNvPr id="113" name="Picture 112" descr="https://www.bea.gov/scb/_images/tblstrut.gif">
          <a:extLst>
            <a:ext uri="{FF2B5EF4-FFF2-40B4-BE49-F238E27FC236}">
              <a16:creationId xmlns:a16="http://schemas.microsoft.com/office/drawing/2014/main" id="{8F8D4A81-4F37-49A4-8D27-D6723A3C6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07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127</xdr:row>
      <xdr:rowOff>0</xdr:rowOff>
    </xdr:from>
    <xdr:to>
      <xdr:col>0</xdr:col>
      <xdr:colOff>295461</xdr:colOff>
      <xdr:row>127</xdr:row>
      <xdr:rowOff>9339</xdr:rowOff>
    </xdr:to>
    <xdr:pic>
      <xdr:nvPicPr>
        <xdr:cNvPr id="114" name="Picture 113" descr="https://www.bea.gov/scb/_images/tblstrut.gif">
          <a:extLst>
            <a:ext uri="{FF2B5EF4-FFF2-40B4-BE49-F238E27FC236}">
              <a16:creationId xmlns:a16="http://schemas.microsoft.com/office/drawing/2014/main" id="{5517E21C-9FAB-425F-80DC-2DD2DED81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1007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127</xdr:row>
      <xdr:rowOff>0</xdr:rowOff>
    </xdr:from>
    <xdr:to>
      <xdr:col>0</xdr:col>
      <xdr:colOff>438150</xdr:colOff>
      <xdr:row>127</xdr:row>
      <xdr:rowOff>9339</xdr:rowOff>
    </xdr:to>
    <xdr:pic>
      <xdr:nvPicPr>
        <xdr:cNvPr id="115" name="Picture 114" descr="https://www.bea.gov/scb/_images/tblstrut.gif">
          <a:extLst>
            <a:ext uri="{FF2B5EF4-FFF2-40B4-BE49-F238E27FC236}">
              <a16:creationId xmlns:a16="http://schemas.microsoft.com/office/drawing/2014/main" id="{18833FAD-1A3A-49F0-BE21-95C07859D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10073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127</xdr:row>
      <xdr:rowOff>0</xdr:rowOff>
    </xdr:from>
    <xdr:to>
      <xdr:col>0</xdr:col>
      <xdr:colOff>590550</xdr:colOff>
      <xdr:row>127</xdr:row>
      <xdr:rowOff>9339</xdr:rowOff>
    </xdr:to>
    <xdr:pic>
      <xdr:nvPicPr>
        <xdr:cNvPr id="116" name="Picture 115" descr="https://www.bea.gov/scb/_images/tblstrut.gif">
          <a:extLst>
            <a:ext uri="{FF2B5EF4-FFF2-40B4-BE49-F238E27FC236}">
              <a16:creationId xmlns:a16="http://schemas.microsoft.com/office/drawing/2014/main" id="{B678CEAF-C742-4A1A-A637-A8A596C98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01007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143061</xdr:colOff>
      <xdr:row>128</xdr:row>
      <xdr:rowOff>9339</xdr:rowOff>
    </xdr:to>
    <xdr:pic>
      <xdr:nvPicPr>
        <xdr:cNvPr id="117" name="Picture 116" descr="https://www.bea.gov/scb/_images/tblstrut.gif">
          <a:extLst>
            <a:ext uri="{FF2B5EF4-FFF2-40B4-BE49-F238E27FC236}">
              <a16:creationId xmlns:a16="http://schemas.microsoft.com/office/drawing/2014/main" id="{3FBD11CD-A151-43C1-BD22-B790D847D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80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128</xdr:row>
      <xdr:rowOff>0</xdr:rowOff>
    </xdr:from>
    <xdr:to>
      <xdr:col>0</xdr:col>
      <xdr:colOff>295461</xdr:colOff>
      <xdr:row>128</xdr:row>
      <xdr:rowOff>9339</xdr:rowOff>
    </xdr:to>
    <xdr:pic>
      <xdr:nvPicPr>
        <xdr:cNvPr id="118" name="Picture 117" descr="https://www.bea.gov/scb/_images/tblstrut.gif">
          <a:extLst>
            <a:ext uri="{FF2B5EF4-FFF2-40B4-BE49-F238E27FC236}">
              <a16:creationId xmlns:a16="http://schemas.microsoft.com/office/drawing/2014/main" id="{E1883A3E-9670-4309-8A11-2B82B09E5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1680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128</xdr:row>
      <xdr:rowOff>0</xdr:rowOff>
    </xdr:from>
    <xdr:to>
      <xdr:col>0</xdr:col>
      <xdr:colOff>438150</xdr:colOff>
      <xdr:row>128</xdr:row>
      <xdr:rowOff>9339</xdr:rowOff>
    </xdr:to>
    <xdr:pic>
      <xdr:nvPicPr>
        <xdr:cNvPr id="119" name="Picture 118" descr="https://www.bea.gov/scb/_images/tblstrut.gif">
          <a:extLst>
            <a:ext uri="{FF2B5EF4-FFF2-40B4-BE49-F238E27FC236}">
              <a16:creationId xmlns:a16="http://schemas.microsoft.com/office/drawing/2014/main" id="{F2B46E93-AD07-46B1-9C8E-4A5BCE709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16804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128</xdr:row>
      <xdr:rowOff>0</xdr:rowOff>
    </xdr:from>
    <xdr:to>
      <xdr:col>0</xdr:col>
      <xdr:colOff>590550</xdr:colOff>
      <xdr:row>128</xdr:row>
      <xdr:rowOff>9339</xdr:rowOff>
    </xdr:to>
    <xdr:pic>
      <xdr:nvPicPr>
        <xdr:cNvPr id="120" name="Picture 119" descr="https://www.bea.gov/scb/_images/tblstrut.gif">
          <a:extLst>
            <a:ext uri="{FF2B5EF4-FFF2-40B4-BE49-F238E27FC236}">
              <a16:creationId xmlns:a16="http://schemas.microsoft.com/office/drawing/2014/main" id="{44EB06F1-CDC0-469D-8DE8-2297931FD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01680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143061</xdr:colOff>
      <xdr:row>129</xdr:row>
      <xdr:rowOff>9339</xdr:rowOff>
    </xdr:to>
    <xdr:pic>
      <xdr:nvPicPr>
        <xdr:cNvPr id="121" name="Picture 120" descr="https://www.bea.gov/scb/_images/tblstrut.gif">
          <a:extLst>
            <a:ext uri="{FF2B5EF4-FFF2-40B4-BE49-F238E27FC236}">
              <a16:creationId xmlns:a16="http://schemas.microsoft.com/office/drawing/2014/main" id="{CA87E798-A9B5-4989-B061-BAC76A6BE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29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129</xdr:row>
      <xdr:rowOff>0</xdr:rowOff>
    </xdr:from>
    <xdr:to>
      <xdr:col>0</xdr:col>
      <xdr:colOff>295461</xdr:colOff>
      <xdr:row>129</xdr:row>
      <xdr:rowOff>9339</xdr:rowOff>
    </xdr:to>
    <xdr:pic>
      <xdr:nvPicPr>
        <xdr:cNvPr id="122" name="Picture 121" descr="https://www.bea.gov/scb/_images/tblstrut.gif">
          <a:extLst>
            <a:ext uri="{FF2B5EF4-FFF2-40B4-BE49-F238E27FC236}">
              <a16:creationId xmlns:a16="http://schemas.microsoft.com/office/drawing/2014/main" id="{7E6490AD-7FFC-4B19-BA93-E1E730CA1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2129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129</xdr:row>
      <xdr:rowOff>0</xdr:rowOff>
    </xdr:from>
    <xdr:to>
      <xdr:col>0</xdr:col>
      <xdr:colOff>438150</xdr:colOff>
      <xdr:row>129</xdr:row>
      <xdr:rowOff>9339</xdr:rowOff>
    </xdr:to>
    <xdr:pic>
      <xdr:nvPicPr>
        <xdr:cNvPr id="123" name="Picture 122" descr="https://www.bea.gov/scb/_images/tblstrut.gif">
          <a:extLst>
            <a:ext uri="{FF2B5EF4-FFF2-40B4-BE49-F238E27FC236}">
              <a16:creationId xmlns:a16="http://schemas.microsoft.com/office/drawing/2014/main" id="{32A492C5-31C5-48D5-A7D7-E8656180D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21291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129</xdr:row>
      <xdr:rowOff>0</xdr:rowOff>
    </xdr:from>
    <xdr:to>
      <xdr:col>0</xdr:col>
      <xdr:colOff>590550</xdr:colOff>
      <xdr:row>129</xdr:row>
      <xdr:rowOff>9339</xdr:rowOff>
    </xdr:to>
    <xdr:pic>
      <xdr:nvPicPr>
        <xdr:cNvPr id="124" name="Picture 123" descr="https://www.bea.gov/scb/_images/tblstrut.gif">
          <a:extLst>
            <a:ext uri="{FF2B5EF4-FFF2-40B4-BE49-F238E27FC236}">
              <a16:creationId xmlns:a16="http://schemas.microsoft.com/office/drawing/2014/main" id="{322431EA-7981-45B6-B3F9-BF62B0422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02129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143061</xdr:colOff>
      <xdr:row>130</xdr:row>
      <xdr:rowOff>9339</xdr:rowOff>
    </xdr:to>
    <xdr:pic>
      <xdr:nvPicPr>
        <xdr:cNvPr id="125" name="Picture 124" descr="https://www.bea.gov/scb/_images/tblstrut.gif">
          <a:extLst>
            <a:ext uri="{FF2B5EF4-FFF2-40B4-BE49-F238E27FC236}">
              <a16:creationId xmlns:a16="http://schemas.microsoft.com/office/drawing/2014/main" id="{9FF545CF-7465-4DC1-A8B6-EC88A8C6E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53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130</xdr:row>
      <xdr:rowOff>0</xdr:rowOff>
    </xdr:from>
    <xdr:to>
      <xdr:col>0</xdr:col>
      <xdr:colOff>295461</xdr:colOff>
      <xdr:row>130</xdr:row>
      <xdr:rowOff>9339</xdr:rowOff>
    </xdr:to>
    <xdr:pic>
      <xdr:nvPicPr>
        <xdr:cNvPr id="126" name="Picture 125" descr="https://www.bea.gov/scb/_images/tblstrut.gif">
          <a:extLst>
            <a:ext uri="{FF2B5EF4-FFF2-40B4-BE49-F238E27FC236}">
              <a16:creationId xmlns:a16="http://schemas.microsoft.com/office/drawing/2014/main" id="{59944BE2-5639-4DEB-A5E0-39B5EA2EF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2353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143061</xdr:colOff>
      <xdr:row>131</xdr:row>
      <xdr:rowOff>9339</xdr:rowOff>
    </xdr:to>
    <xdr:pic>
      <xdr:nvPicPr>
        <xdr:cNvPr id="127" name="Picture 126" descr="https://www.bea.gov/scb/_images/tblstrut.gif">
          <a:extLst>
            <a:ext uri="{FF2B5EF4-FFF2-40B4-BE49-F238E27FC236}">
              <a16:creationId xmlns:a16="http://schemas.microsoft.com/office/drawing/2014/main" id="{76B9FF1D-FC54-4C98-AB75-2BB011422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02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131</xdr:row>
      <xdr:rowOff>0</xdr:rowOff>
    </xdr:from>
    <xdr:to>
      <xdr:col>0</xdr:col>
      <xdr:colOff>295461</xdr:colOff>
      <xdr:row>131</xdr:row>
      <xdr:rowOff>9339</xdr:rowOff>
    </xdr:to>
    <xdr:pic>
      <xdr:nvPicPr>
        <xdr:cNvPr id="128" name="Picture 127" descr="https://www.bea.gov/scb/_images/tblstrut.gif">
          <a:extLst>
            <a:ext uri="{FF2B5EF4-FFF2-40B4-BE49-F238E27FC236}">
              <a16:creationId xmlns:a16="http://schemas.microsoft.com/office/drawing/2014/main" id="{03C1805A-E6B6-4F42-ADF3-601F61FED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2802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131</xdr:row>
      <xdr:rowOff>0</xdr:rowOff>
    </xdr:from>
    <xdr:to>
      <xdr:col>0</xdr:col>
      <xdr:colOff>438150</xdr:colOff>
      <xdr:row>131</xdr:row>
      <xdr:rowOff>9339</xdr:rowOff>
    </xdr:to>
    <xdr:pic>
      <xdr:nvPicPr>
        <xdr:cNvPr id="129" name="Picture 128" descr="https://www.bea.gov/scb/_images/tblstrut.gif">
          <a:extLst>
            <a:ext uri="{FF2B5EF4-FFF2-40B4-BE49-F238E27FC236}">
              <a16:creationId xmlns:a16="http://schemas.microsoft.com/office/drawing/2014/main" id="{4240E1CD-9F91-41FF-9B56-508163456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28022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143061</xdr:colOff>
      <xdr:row>132</xdr:row>
      <xdr:rowOff>9339</xdr:rowOff>
    </xdr:to>
    <xdr:pic>
      <xdr:nvPicPr>
        <xdr:cNvPr id="130" name="Picture 129" descr="https://www.bea.gov/scb/_images/tblstrut.gif">
          <a:extLst>
            <a:ext uri="{FF2B5EF4-FFF2-40B4-BE49-F238E27FC236}">
              <a16:creationId xmlns:a16="http://schemas.microsoft.com/office/drawing/2014/main" id="{9754A48A-823D-4421-9276-B4A51CBC4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459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132</xdr:row>
      <xdr:rowOff>0</xdr:rowOff>
    </xdr:from>
    <xdr:to>
      <xdr:col>0</xdr:col>
      <xdr:colOff>295461</xdr:colOff>
      <xdr:row>132</xdr:row>
      <xdr:rowOff>9339</xdr:rowOff>
    </xdr:to>
    <xdr:pic>
      <xdr:nvPicPr>
        <xdr:cNvPr id="131" name="Picture 130" descr="https://www.bea.gov/scb/_images/tblstrut.gif">
          <a:extLst>
            <a:ext uri="{FF2B5EF4-FFF2-40B4-BE49-F238E27FC236}">
              <a16:creationId xmlns:a16="http://schemas.microsoft.com/office/drawing/2014/main" id="{143A2D8B-A63C-4E85-8DC8-C4046E480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50459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132</xdr:row>
      <xdr:rowOff>0</xdr:rowOff>
    </xdr:from>
    <xdr:to>
      <xdr:col>0</xdr:col>
      <xdr:colOff>438150</xdr:colOff>
      <xdr:row>132</xdr:row>
      <xdr:rowOff>9339</xdr:rowOff>
    </xdr:to>
    <xdr:pic>
      <xdr:nvPicPr>
        <xdr:cNvPr id="132" name="Picture 131" descr="https://www.bea.gov/scb/_images/tblstrut.gif">
          <a:extLst>
            <a:ext uri="{FF2B5EF4-FFF2-40B4-BE49-F238E27FC236}">
              <a16:creationId xmlns:a16="http://schemas.microsoft.com/office/drawing/2014/main" id="{162CCB5B-38F0-411F-93F7-DD38AE2C4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50459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143061</xdr:colOff>
      <xdr:row>133</xdr:row>
      <xdr:rowOff>9339</xdr:rowOff>
    </xdr:to>
    <xdr:pic>
      <xdr:nvPicPr>
        <xdr:cNvPr id="133" name="Picture 132" descr="https://www.bea.gov/scb/_images/tblstrut.gif">
          <a:extLst>
            <a:ext uri="{FF2B5EF4-FFF2-40B4-BE49-F238E27FC236}">
              <a16:creationId xmlns:a16="http://schemas.microsoft.com/office/drawing/2014/main" id="{89150CF1-4B17-48A0-B8C7-DF60AD0AA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43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133</xdr:row>
      <xdr:rowOff>0</xdr:rowOff>
    </xdr:from>
    <xdr:to>
      <xdr:col>0</xdr:col>
      <xdr:colOff>295461</xdr:colOff>
      <xdr:row>133</xdr:row>
      <xdr:rowOff>9339</xdr:rowOff>
    </xdr:to>
    <xdr:pic>
      <xdr:nvPicPr>
        <xdr:cNvPr id="134" name="Picture 133" descr="https://www.bea.gov/scb/_images/tblstrut.gif">
          <a:extLst>
            <a:ext uri="{FF2B5EF4-FFF2-40B4-BE49-F238E27FC236}">
              <a16:creationId xmlns:a16="http://schemas.microsoft.com/office/drawing/2014/main" id="{AE580EEB-3E4B-4A05-B8AC-EA9B48C51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5943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133</xdr:row>
      <xdr:rowOff>0</xdr:rowOff>
    </xdr:from>
    <xdr:to>
      <xdr:col>0</xdr:col>
      <xdr:colOff>438150</xdr:colOff>
      <xdr:row>133</xdr:row>
      <xdr:rowOff>9339</xdr:rowOff>
    </xdr:to>
    <xdr:pic>
      <xdr:nvPicPr>
        <xdr:cNvPr id="135" name="Picture 134" descr="https://www.bea.gov/scb/_images/tblstrut.gif">
          <a:extLst>
            <a:ext uri="{FF2B5EF4-FFF2-40B4-BE49-F238E27FC236}">
              <a16:creationId xmlns:a16="http://schemas.microsoft.com/office/drawing/2014/main" id="{CA0C1BB7-D1F7-48D8-B6D3-932F69911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59434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133</xdr:row>
      <xdr:rowOff>0</xdr:rowOff>
    </xdr:from>
    <xdr:to>
      <xdr:col>0</xdr:col>
      <xdr:colOff>590550</xdr:colOff>
      <xdr:row>133</xdr:row>
      <xdr:rowOff>9339</xdr:rowOff>
    </xdr:to>
    <xdr:pic>
      <xdr:nvPicPr>
        <xdr:cNvPr id="136" name="Picture 135" descr="https://www.bea.gov/scb/_images/tblstrut.gif">
          <a:extLst>
            <a:ext uri="{FF2B5EF4-FFF2-40B4-BE49-F238E27FC236}">
              <a16:creationId xmlns:a16="http://schemas.microsoft.com/office/drawing/2014/main" id="{829EEE55-1A19-4163-B710-6BAAE20BA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05943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143061</xdr:colOff>
      <xdr:row>134</xdr:row>
      <xdr:rowOff>9339</xdr:rowOff>
    </xdr:to>
    <xdr:pic>
      <xdr:nvPicPr>
        <xdr:cNvPr id="137" name="Picture 136" descr="https://www.bea.gov/scb/_images/tblstrut.gif">
          <a:extLst>
            <a:ext uri="{FF2B5EF4-FFF2-40B4-BE49-F238E27FC236}">
              <a16:creationId xmlns:a16="http://schemas.microsoft.com/office/drawing/2014/main" id="{2189EBB0-A5D3-4EE9-AEF9-68D4BF75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677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134</xdr:row>
      <xdr:rowOff>0</xdr:rowOff>
    </xdr:from>
    <xdr:to>
      <xdr:col>0</xdr:col>
      <xdr:colOff>295461</xdr:colOff>
      <xdr:row>134</xdr:row>
      <xdr:rowOff>9339</xdr:rowOff>
    </xdr:to>
    <xdr:pic>
      <xdr:nvPicPr>
        <xdr:cNvPr id="138" name="Picture 137" descr="https://www.bea.gov/scb/_images/tblstrut.gif">
          <a:extLst>
            <a:ext uri="{FF2B5EF4-FFF2-40B4-BE49-F238E27FC236}">
              <a16:creationId xmlns:a16="http://schemas.microsoft.com/office/drawing/2014/main" id="{DBC76EB1-4C9B-4858-8E8A-A8BCC82C1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61677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134</xdr:row>
      <xdr:rowOff>0</xdr:rowOff>
    </xdr:from>
    <xdr:to>
      <xdr:col>0</xdr:col>
      <xdr:colOff>438150</xdr:colOff>
      <xdr:row>134</xdr:row>
      <xdr:rowOff>9339</xdr:rowOff>
    </xdr:to>
    <xdr:pic>
      <xdr:nvPicPr>
        <xdr:cNvPr id="139" name="Picture 138" descr="https://www.bea.gov/scb/_images/tblstrut.gif">
          <a:extLst>
            <a:ext uri="{FF2B5EF4-FFF2-40B4-BE49-F238E27FC236}">
              <a16:creationId xmlns:a16="http://schemas.microsoft.com/office/drawing/2014/main" id="{461F3658-ADB1-4BCF-82F1-FB8B7A192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61677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134</xdr:row>
      <xdr:rowOff>0</xdr:rowOff>
    </xdr:from>
    <xdr:to>
      <xdr:col>0</xdr:col>
      <xdr:colOff>590550</xdr:colOff>
      <xdr:row>134</xdr:row>
      <xdr:rowOff>9339</xdr:rowOff>
    </xdr:to>
    <xdr:pic>
      <xdr:nvPicPr>
        <xdr:cNvPr id="140" name="Picture 139" descr="https://www.bea.gov/scb/_images/tblstrut.gif">
          <a:extLst>
            <a:ext uri="{FF2B5EF4-FFF2-40B4-BE49-F238E27FC236}">
              <a16:creationId xmlns:a16="http://schemas.microsoft.com/office/drawing/2014/main" id="{EA1CF122-6D8B-4444-B75F-538DCF627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061677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143061</xdr:colOff>
      <xdr:row>135</xdr:row>
      <xdr:rowOff>9339</xdr:rowOff>
    </xdr:to>
    <xdr:pic>
      <xdr:nvPicPr>
        <xdr:cNvPr id="141" name="Picture 140" descr="https://www.bea.gov/scb/_images/tblstrut.gif">
          <a:extLst>
            <a:ext uri="{FF2B5EF4-FFF2-40B4-BE49-F238E27FC236}">
              <a16:creationId xmlns:a16="http://schemas.microsoft.com/office/drawing/2014/main" id="{2DA578BE-33CD-47E0-A7F6-224C2583C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92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135</xdr:row>
      <xdr:rowOff>0</xdr:rowOff>
    </xdr:from>
    <xdr:to>
      <xdr:col>0</xdr:col>
      <xdr:colOff>295461</xdr:colOff>
      <xdr:row>135</xdr:row>
      <xdr:rowOff>9339</xdr:rowOff>
    </xdr:to>
    <xdr:pic>
      <xdr:nvPicPr>
        <xdr:cNvPr id="142" name="Picture 141" descr="https://www.bea.gov/scb/_images/tblstrut.gif">
          <a:extLst>
            <a:ext uri="{FF2B5EF4-FFF2-40B4-BE49-F238E27FC236}">
              <a16:creationId xmlns:a16="http://schemas.microsoft.com/office/drawing/2014/main" id="{48217800-C210-48AD-93B7-CB309F66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6392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135</xdr:row>
      <xdr:rowOff>0</xdr:rowOff>
    </xdr:from>
    <xdr:to>
      <xdr:col>0</xdr:col>
      <xdr:colOff>438150</xdr:colOff>
      <xdr:row>135</xdr:row>
      <xdr:rowOff>9339</xdr:rowOff>
    </xdr:to>
    <xdr:pic>
      <xdr:nvPicPr>
        <xdr:cNvPr id="143" name="Picture 142" descr="https://www.bea.gov/scb/_images/tblstrut.gif">
          <a:extLst>
            <a:ext uri="{FF2B5EF4-FFF2-40B4-BE49-F238E27FC236}">
              <a16:creationId xmlns:a16="http://schemas.microsoft.com/office/drawing/2014/main" id="{7147CB23-E58F-4114-B61A-6EEA59A8E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63921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135</xdr:row>
      <xdr:rowOff>0</xdr:rowOff>
    </xdr:from>
    <xdr:to>
      <xdr:col>0</xdr:col>
      <xdr:colOff>590550</xdr:colOff>
      <xdr:row>135</xdr:row>
      <xdr:rowOff>9339</xdr:rowOff>
    </xdr:to>
    <xdr:pic>
      <xdr:nvPicPr>
        <xdr:cNvPr id="144" name="Picture 143" descr="https://www.bea.gov/scb/_images/tblstrut.gif">
          <a:extLst>
            <a:ext uri="{FF2B5EF4-FFF2-40B4-BE49-F238E27FC236}">
              <a16:creationId xmlns:a16="http://schemas.microsoft.com/office/drawing/2014/main" id="{BA3B403B-317C-4A7D-87A9-ABFA933AD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06392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143061</xdr:colOff>
      <xdr:row>136</xdr:row>
      <xdr:rowOff>9339</xdr:rowOff>
    </xdr:to>
    <xdr:pic>
      <xdr:nvPicPr>
        <xdr:cNvPr id="145" name="Picture 144" descr="https://www.bea.gov/scb/_images/tblstrut.gif">
          <a:extLst>
            <a:ext uri="{FF2B5EF4-FFF2-40B4-BE49-F238E27FC236}">
              <a16:creationId xmlns:a16="http://schemas.microsoft.com/office/drawing/2014/main" id="{C27341B4-70DC-45D9-98C4-8642D5ECD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165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136</xdr:row>
      <xdr:rowOff>0</xdr:rowOff>
    </xdr:from>
    <xdr:to>
      <xdr:col>0</xdr:col>
      <xdr:colOff>295461</xdr:colOff>
      <xdr:row>136</xdr:row>
      <xdr:rowOff>9339</xdr:rowOff>
    </xdr:to>
    <xdr:pic>
      <xdr:nvPicPr>
        <xdr:cNvPr id="146" name="Picture 145" descr="https://www.bea.gov/scb/_images/tblstrut.gif">
          <a:extLst>
            <a:ext uri="{FF2B5EF4-FFF2-40B4-BE49-F238E27FC236}">
              <a16:creationId xmlns:a16="http://schemas.microsoft.com/office/drawing/2014/main" id="{87FFA638-07F2-430B-927A-ADA968B96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66165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143061</xdr:colOff>
      <xdr:row>137</xdr:row>
      <xdr:rowOff>9339</xdr:rowOff>
    </xdr:to>
    <xdr:pic>
      <xdr:nvPicPr>
        <xdr:cNvPr id="147" name="Picture 146" descr="https://www.bea.gov/scb/_images/tblstrut.gif">
          <a:extLst>
            <a:ext uri="{FF2B5EF4-FFF2-40B4-BE49-F238E27FC236}">
              <a16:creationId xmlns:a16="http://schemas.microsoft.com/office/drawing/2014/main" id="{3A28C03E-F237-4003-94D8-3A7FF9CF8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13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137</xdr:row>
      <xdr:rowOff>0</xdr:rowOff>
    </xdr:from>
    <xdr:to>
      <xdr:col>0</xdr:col>
      <xdr:colOff>295461</xdr:colOff>
      <xdr:row>137</xdr:row>
      <xdr:rowOff>9339</xdr:rowOff>
    </xdr:to>
    <xdr:pic>
      <xdr:nvPicPr>
        <xdr:cNvPr id="148" name="Picture 147" descr="https://www.bea.gov/scb/_images/tblstrut.gif">
          <a:extLst>
            <a:ext uri="{FF2B5EF4-FFF2-40B4-BE49-F238E27FC236}">
              <a16:creationId xmlns:a16="http://schemas.microsoft.com/office/drawing/2014/main" id="{BF6E0EB4-D887-47BF-AF19-B550FD616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7513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137</xdr:row>
      <xdr:rowOff>0</xdr:rowOff>
    </xdr:from>
    <xdr:to>
      <xdr:col>0</xdr:col>
      <xdr:colOff>438150</xdr:colOff>
      <xdr:row>137</xdr:row>
      <xdr:rowOff>9339</xdr:rowOff>
    </xdr:to>
    <xdr:pic>
      <xdr:nvPicPr>
        <xdr:cNvPr id="149" name="Picture 148" descr="https://www.bea.gov/scb/_images/tblstrut.gif">
          <a:extLst>
            <a:ext uri="{FF2B5EF4-FFF2-40B4-BE49-F238E27FC236}">
              <a16:creationId xmlns:a16="http://schemas.microsoft.com/office/drawing/2014/main" id="{7DED50E7-B7ED-4C17-8427-0FA3EF220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75139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143061</xdr:colOff>
      <xdr:row>138</xdr:row>
      <xdr:rowOff>9339</xdr:rowOff>
    </xdr:to>
    <xdr:pic>
      <xdr:nvPicPr>
        <xdr:cNvPr id="150" name="Picture 149" descr="https://www.bea.gov/scb/_images/tblstrut.gif">
          <a:extLst>
            <a:ext uri="{FF2B5EF4-FFF2-40B4-BE49-F238E27FC236}">
              <a16:creationId xmlns:a16="http://schemas.microsoft.com/office/drawing/2014/main" id="{E75AE9DD-65AE-458B-8EA8-956EA440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24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138</xdr:row>
      <xdr:rowOff>0</xdr:rowOff>
    </xdr:from>
    <xdr:to>
      <xdr:col>0</xdr:col>
      <xdr:colOff>295461</xdr:colOff>
      <xdr:row>138</xdr:row>
      <xdr:rowOff>9339</xdr:rowOff>
    </xdr:to>
    <xdr:pic>
      <xdr:nvPicPr>
        <xdr:cNvPr id="151" name="Picture 150" descr="https://www.bea.gov/scb/_images/tblstrut.gif">
          <a:extLst>
            <a:ext uri="{FF2B5EF4-FFF2-40B4-BE49-F238E27FC236}">
              <a16:creationId xmlns:a16="http://schemas.microsoft.com/office/drawing/2014/main" id="{2E871E6A-8195-4FE3-B542-9711344C9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8424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138</xdr:row>
      <xdr:rowOff>0</xdr:rowOff>
    </xdr:from>
    <xdr:to>
      <xdr:col>0</xdr:col>
      <xdr:colOff>438150</xdr:colOff>
      <xdr:row>138</xdr:row>
      <xdr:rowOff>9339</xdr:rowOff>
    </xdr:to>
    <xdr:pic>
      <xdr:nvPicPr>
        <xdr:cNvPr id="152" name="Picture 151" descr="https://www.bea.gov/scb/_images/tblstrut.gif">
          <a:extLst>
            <a:ext uri="{FF2B5EF4-FFF2-40B4-BE49-F238E27FC236}">
              <a16:creationId xmlns:a16="http://schemas.microsoft.com/office/drawing/2014/main" id="{AA9C083E-B020-42FC-ACBB-3B70FDABD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84241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143061</xdr:colOff>
      <xdr:row>139</xdr:row>
      <xdr:rowOff>9339</xdr:rowOff>
    </xdr:to>
    <xdr:pic>
      <xdr:nvPicPr>
        <xdr:cNvPr id="153" name="Picture 152" descr="https://www.bea.gov/scb/_images/tblstrut.gif">
          <a:extLst>
            <a:ext uri="{FF2B5EF4-FFF2-40B4-BE49-F238E27FC236}">
              <a16:creationId xmlns:a16="http://schemas.microsoft.com/office/drawing/2014/main" id="{B04CCBDC-38B0-403A-AA66-FD51E62E1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45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139</xdr:row>
      <xdr:rowOff>0</xdr:rowOff>
    </xdr:from>
    <xdr:to>
      <xdr:col>0</xdr:col>
      <xdr:colOff>295461</xdr:colOff>
      <xdr:row>139</xdr:row>
      <xdr:rowOff>9339</xdr:rowOff>
    </xdr:to>
    <xdr:pic>
      <xdr:nvPicPr>
        <xdr:cNvPr id="154" name="Picture 153" descr="https://www.bea.gov/scb/_images/tblstrut.gif">
          <a:extLst>
            <a:ext uri="{FF2B5EF4-FFF2-40B4-BE49-F238E27FC236}">
              <a16:creationId xmlns:a16="http://schemas.microsoft.com/office/drawing/2014/main" id="{5A20625F-AEB8-45BD-A926-D7236470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9545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139</xdr:row>
      <xdr:rowOff>0</xdr:rowOff>
    </xdr:from>
    <xdr:to>
      <xdr:col>0</xdr:col>
      <xdr:colOff>438150</xdr:colOff>
      <xdr:row>139</xdr:row>
      <xdr:rowOff>9339</xdr:rowOff>
    </xdr:to>
    <xdr:pic>
      <xdr:nvPicPr>
        <xdr:cNvPr id="155" name="Picture 154" descr="https://www.bea.gov/scb/_images/tblstrut.gif">
          <a:extLst>
            <a:ext uri="{FF2B5EF4-FFF2-40B4-BE49-F238E27FC236}">
              <a16:creationId xmlns:a16="http://schemas.microsoft.com/office/drawing/2014/main" id="{0E70715D-5818-4D4E-9970-AEC6CA5F9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095459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143061</xdr:colOff>
      <xdr:row>140</xdr:row>
      <xdr:rowOff>9339</xdr:rowOff>
    </xdr:to>
    <xdr:pic>
      <xdr:nvPicPr>
        <xdr:cNvPr id="156" name="Picture 155" descr="https://www.bea.gov/scb/_images/tblstrut.gif">
          <a:extLst>
            <a:ext uri="{FF2B5EF4-FFF2-40B4-BE49-F238E27FC236}">
              <a16:creationId xmlns:a16="http://schemas.microsoft.com/office/drawing/2014/main" id="{06BBE309-DEA4-45E9-8DB0-72F95BAA1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70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140</xdr:row>
      <xdr:rowOff>0</xdr:rowOff>
    </xdr:from>
    <xdr:to>
      <xdr:col>0</xdr:col>
      <xdr:colOff>295461</xdr:colOff>
      <xdr:row>140</xdr:row>
      <xdr:rowOff>9339</xdr:rowOff>
    </xdr:to>
    <xdr:pic>
      <xdr:nvPicPr>
        <xdr:cNvPr id="157" name="Picture 156" descr="https://www.bea.gov/scb/_images/tblstrut.gif">
          <a:extLst>
            <a:ext uri="{FF2B5EF4-FFF2-40B4-BE49-F238E27FC236}">
              <a16:creationId xmlns:a16="http://schemas.microsoft.com/office/drawing/2014/main" id="{23875E68-2F6C-4CC6-95BC-7F074164D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09770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143061</xdr:colOff>
      <xdr:row>141</xdr:row>
      <xdr:rowOff>9339</xdr:rowOff>
    </xdr:to>
    <xdr:pic>
      <xdr:nvPicPr>
        <xdr:cNvPr id="158" name="Picture 157" descr="https://www.bea.gov/scb/_images/tblstrut.gif">
          <a:extLst>
            <a:ext uri="{FF2B5EF4-FFF2-40B4-BE49-F238E27FC236}">
              <a16:creationId xmlns:a16="http://schemas.microsoft.com/office/drawing/2014/main" id="{1FB79B2F-1D71-4938-9A85-8BCFB7C24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43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141</xdr:row>
      <xdr:rowOff>0</xdr:rowOff>
    </xdr:from>
    <xdr:to>
      <xdr:col>0</xdr:col>
      <xdr:colOff>295461</xdr:colOff>
      <xdr:row>141</xdr:row>
      <xdr:rowOff>9339</xdr:rowOff>
    </xdr:to>
    <xdr:pic>
      <xdr:nvPicPr>
        <xdr:cNvPr id="159" name="Picture 158" descr="https://www.bea.gov/scb/_images/tblstrut.gif">
          <a:extLst>
            <a:ext uri="{FF2B5EF4-FFF2-40B4-BE49-F238E27FC236}">
              <a16:creationId xmlns:a16="http://schemas.microsoft.com/office/drawing/2014/main" id="{2C1B75C4-5D42-4BF6-9155-AB4DB482F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0443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141</xdr:row>
      <xdr:rowOff>0</xdr:rowOff>
    </xdr:from>
    <xdr:to>
      <xdr:col>0</xdr:col>
      <xdr:colOff>438150</xdr:colOff>
      <xdr:row>141</xdr:row>
      <xdr:rowOff>9339</xdr:rowOff>
    </xdr:to>
    <xdr:pic>
      <xdr:nvPicPr>
        <xdr:cNvPr id="160" name="Picture 159" descr="https://www.bea.gov/scb/_images/tblstrut.gif">
          <a:extLst>
            <a:ext uri="{FF2B5EF4-FFF2-40B4-BE49-F238E27FC236}">
              <a16:creationId xmlns:a16="http://schemas.microsoft.com/office/drawing/2014/main" id="{CB2DE51A-3378-451E-9D45-1CBD36D7E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04434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143061</xdr:colOff>
      <xdr:row>142</xdr:row>
      <xdr:rowOff>9339</xdr:rowOff>
    </xdr:to>
    <xdr:pic>
      <xdr:nvPicPr>
        <xdr:cNvPr id="161" name="Picture 160" descr="https://www.bea.gov/scb/_images/tblstrut.gif">
          <a:extLst>
            <a:ext uri="{FF2B5EF4-FFF2-40B4-BE49-F238E27FC236}">
              <a16:creationId xmlns:a16="http://schemas.microsoft.com/office/drawing/2014/main" id="{53E63288-1245-4481-AE99-794849560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678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142</xdr:row>
      <xdr:rowOff>0</xdr:rowOff>
    </xdr:from>
    <xdr:to>
      <xdr:col>0</xdr:col>
      <xdr:colOff>295461</xdr:colOff>
      <xdr:row>142</xdr:row>
      <xdr:rowOff>9339</xdr:rowOff>
    </xdr:to>
    <xdr:pic>
      <xdr:nvPicPr>
        <xdr:cNvPr id="162" name="Picture 161" descr="https://www.bea.gov/scb/_images/tblstrut.gif">
          <a:extLst>
            <a:ext uri="{FF2B5EF4-FFF2-40B4-BE49-F238E27FC236}">
              <a16:creationId xmlns:a16="http://schemas.microsoft.com/office/drawing/2014/main" id="{F8857E80-4F09-4D18-9B4F-D40F592F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06678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142</xdr:row>
      <xdr:rowOff>0</xdr:rowOff>
    </xdr:from>
    <xdr:to>
      <xdr:col>0</xdr:col>
      <xdr:colOff>438150</xdr:colOff>
      <xdr:row>142</xdr:row>
      <xdr:rowOff>9339</xdr:rowOff>
    </xdr:to>
    <xdr:pic>
      <xdr:nvPicPr>
        <xdr:cNvPr id="163" name="Picture 162" descr="https://www.bea.gov/scb/_images/tblstrut.gif">
          <a:extLst>
            <a:ext uri="{FF2B5EF4-FFF2-40B4-BE49-F238E27FC236}">
              <a16:creationId xmlns:a16="http://schemas.microsoft.com/office/drawing/2014/main" id="{9596AF95-6902-4DE1-9D90-287FA4882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06678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143061</xdr:colOff>
      <xdr:row>143</xdr:row>
      <xdr:rowOff>9339</xdr:rowOff>
    </xdr:to>
    <xdr:pic>
      <xdr:nvPicPr>
        <xdr:cNvPr id="164" name="Picture 163" descr="https://www.bea.gov/scb/_images/tblstrut.gif">
          <a:extLst>
            <a:ext uri="{FF2B5EF4-FFF2-40B4-BE49-F238E27FC236}">
              <a16:creationId xmlns:a16="http://schemas.microsoft.com/office/drawing/2014/main" id="{0CC78A38-A9E9-4109-B7E1-8BE310837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16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143</xdr:row>
      <xdr:rowOff>0</xdr:rowOff>
    </xdr:from>
    <xdr:to>
      <xdr:col>0</xdr:col>
      <xdr:colOff>295461</xdr:colOff>
      <xdr:row>143</xdr:row>
      <xdr:rowOff>9339</xdr:rowOff>
    </xdr:to>
    <xdr:pic>
      <xdr:nvPicPr>
        <xdr:cNvPr id="165" name="Picture 164" descr="https://www.bea.gov/scb/_images/tblstrut.gif">
          <a:extLst>
            <a:ext uri="{FF2B5EF4-FFF2-40B4-BE49-F238E27FC236}">
              <a16:creationId xmlns:a16="http://schemas.microsoft.com/office/drawing/2014/main" id="{E26F7B02-C73C-4693-AE13-16487C67E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1116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143</xdr:row>
      <xdr:rowOff>0</xdr:rowOff>
    </xdr:from>
    <xdr:to>
      <xdr:col>0</xdr:col>
      <xdr:colOff>438150</xdr:colOff>
      <xdr:row>143</xdr:row>
      <xdr:rowOff>9339</xdr:rowOff>
    </xdr:to>
    <xdr:pic>
      <xdr:nvPicPr>
        <xdr:cNvPr id="166" name="Picture 165" descr="https://www.bea.gov/scb/_images/tblstrut.gif">
          <a:extLst>
            <a:ext uri="{FF2B5EF4-FFF2-40B4-BE49-F238E27FC236}">
              <a16:creationId xmlns:a16="http://schemas.microsoft.com/office/drawing/2014/main" id="{4B6E5B16-8DD7-4AB2-B25E-3C54075D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11165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143061</xdr:colOff>
      <xdr:row>144</xdr:row>
      <xdr:rowOff>9339</xdr:rowOff>
    </xdr:to>
    <xdr:pic>
      <xdr:nvPicPr>
        <xdr:cNvPr id="167" name="Picture 166" descr="https://www.bea.gov/scb/_images/tblstrut.gif">
          <a:extLst>
            <a:ext uri="{FF2B5EF4-FFF2-40B4-BE49-F238E27FC236}">
              <a16:creationId xmlns:a16="http://schemas.microsoft.com/office/drawing/2014/main" id="{0D8E10A3-302C-4052-B1EE-3C5E1F372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65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144</xdr:row>
      <xdr:rowOff>0</xdr:rowOff>
    </xdr:from>
    <xdr:to>
      <xdr:col>0</xdr:col>
      <xdr:colOff>295461</xdr:colOff>
      <xdr:row>144</xdr:row>
      <xdr:rowOff>9339</xdr:rowOff>
    </xdr:to>
    <xdr:pic>
      <xdr:nvPicPr>
        <xdr:cNvPr id="168" name="Picture 167" descr="https://www.bea.gov/scb/_images/tblstrut.gif">
          <a:extLst>
            <a:ext uri="{FF2B5EF4-FFF2-40B4-BE49-F238E27FC236}">
              <a16:creationId xmlns:a16="http://schemas.microsoft.com/office/drawing/2014/main" id="{F5DD75CB-7544-44B7-8408-A7C593BFD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1565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144</xdr:row>
      <xdr:rowOff>0</xdr:rowOff>
    </xdr:from>
    <xdr:to>
      <xdr:col>0</xdr:col>
      <xdr:colOff>438150</xdr:colOff>
      <xdr:row>144</xdr:row>
      <xdr:rowOff>9339</xdr:rowOff>
    </xdr:to>
    <xdr:pic>
      <xdr:nvPicPr>
        <xdr:cNvPr id="169" name="Picture 168" descr="https://www.bea.gov/scb/_images/tblstrut.gif">
          <a:extLst>
            <a:ext uri="{FF2B5EF4-FFF2-40B4-BE49-F238E27FC236}">
              <a16:creationId xmlns:a16="http://schemas.microsoft.com/office/drawing/2014/main" id="{D49F2D62-2F49-47CB-9601-A94E57D90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15652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143061</xdr:colOff>
      <xdr:row>145</xdr:row>
      <xdr:rowOff>9339</xdr:rowOff>
    </xdr:to>
    <xdr:pic>
      <xdr:nvPicPr>
        <xdr:cNvPr id="170" name="Picture 169" descr="https://www.bea.gov/scb/_images/tblstrut.gif">
          <a:extLst>
            <a:ext uri="{FF2B5EF4-FFF2-40B4-BE49-F238E27FC236}">
              <a16:creationId xmlns:a16="http://schemas.microsoft.com/office/drawing/2014/main" id="{A949DFA1-C20D-4C2E-BE43-0F6A1D683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38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145</xdr:row>
      <xdr:rowOff>0</xdr:rowOff>
    </xdr:from>
    <xdr:to>
      <xdr:col>0</xdr:col>
      <xdr:colOff>295461</xdr:colOff>
      <xdr:row>145</xdr:row>
      <xdr:rowOff>9339</xdr:rowOff>
    </xdr:to>
    <xdr:pic>
      <xdr:nvPicPr>
        <xdr:cNvPr id="171" name="Picture 170" descr="https://www.bea.gov/scb/_images/tblstrut.gif">
          <a:extLst>
            <a:ext uri="{FF2B5EF4-FFF2-40B4-BE49-F238E27FC236}">
              <a16:creationId xmlns:a16="http://schemas.microsoft.com/office/drawing/2014/main" id="{9CDD789A-3413-433E-8851-6C439A05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2238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145</xdr:row>
      <xdr:rowOff>0</xdr:rowOff>
    </xdr:from>
    <xdr:to>
      <xdr:col>0</xdr:col>
      <xdr:colOff>438150</xdr:colOff>
      <xdr:row>145</xdr:row>
      <xdr:rowOff>9339</xdr:rowOff>
    </xdr:to>
    <xdr:pic>
      <xdr:nvPicPr>
        <xdr:cNvPr id="172" name="Picture 171" descr="https://www.bea.gov/scb/_images/tblstrut.gif">
          <a:extLst>
            <a:ext uri="{FF2B5EF4-FFF2-40B4-BE49-F238E27FC236}">
              <a16:creationId xmlns:a16="http://schemas.microsoft.com/office/drawing/2014/main" id="{76804354-8937-4A71-806E-C076D1DB2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22383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143061</xdr:colOff>
      <xdr:row>146</xdr:row>
      <xdr:rowOff>9339</xdr:rowOff>
    </xdr:to>
    <xdr:pic>
      <xdr:nvPicPr>
        <xdr:cNvPr id="173" name="Picture 172" descr="https://www.bea.gov/scb/_images/tblstrut.gif">
          <a:extLst>
            <a:ext uri="{FF2B5EF4-FFF2-40B4-BE49-F238E27FC236}">
              <a16:creationId xmlns:a16="http://schemas.microsoft.com/office/drawing/2014/main" id="{534D9B1C-4977-49D9-A632-AEF5AB0C9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871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146</xdr:row>
      <xdr:rowOff>0</xdr:rowOff>
    </xdr:from>
    <xdr:to>
      <xdr:col>0</xdr:col>
      <xdr:colOff>295461</xdr:colOff>
      <xdr:row>146</xdr:row>
      <xdr:rowOff>9339</xdr:rowOff>
    </xdr:to>
    <xdr:pic>
      <xdr:nvPicPr>
        <xdr:cNvPr id="174" name="Picture 173" descr="https://www.bea.gov/scb/_images/tblstrut.gif">
          <a:extLst>
            <a:ext uri="{FF2B5EF4-FFF2-40B4-BE49-F238E27FC236}">
              <a16:creationId xmlns:a16="http://schemas.microsoft.com/office/drawing/2014/main" id="{D6697893-2083-41F2-BBEF-9CF27939F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26871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146</xdr:row>
      <xdr:rowOff>0</xdr:rowOff>
    </xdr:from>
    <xdr:to>
      <xdr:col>0</xdr:col>
      <xdr:colOff>438150</xdr:colOff>
      <xdr:row>146</xdr:row>
      <xdr:rowOff>9339</xdr:rowOff>
    </xdr:to>
    <xdr:pic>
      <xdr:nvPicPr>
        <xdr:cNvPr id="175" name="Picture 174" descr="https://www.bea.gov/scb/_images/tblstrut.gif">
          <a:extLst>
            <a:ext uri="{FF2B5EF4-FFF2-40B4-BE49-F238E27FC236}">
              <a16:creationId xmlns:a16="http://schemas.microsoft.com/office/drawing/2014/main" id="{95151580-7A79-4C03-B721-2140648BC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26871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143061</xdr:colOff>
      <xdr:row>147</xdr:row>
      <xdr:rowOff>9339</xdr:rowOff>
    </xdr:to>
    <xdr:pic>
      <xdr:nvPicPr>
        <xdr:cNvPr id="176" name="Picture 175" descr="https://www.bea.gov/scb/_images/tblstrut.gif">
          <a:extLst>
            <a:ext uri="{FF2B5EF4-FFF2-40B4-BE49-F238E27FC236}">
              <a16:creationId xmlns:a16="http://schemas.microsoft.com/office/drawing/2014/main" id="{5E0674D1-A7A8-4F37-9B42-E9E22E62D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845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147</xdr:row>
      <xdr:rowOff>0</xdr:rowOff>
    </xdr:from>
    <xdr:to>
      <xdr:col>0</xdr:col>
      <xdr:colOff>295461</xdr:colOff>
      <xdr:row>147</xdr:row>
      <xdr:rowOff>9339</xdr:rowOff>
    </xdr:to>
    <xdr:pic>
      <xdr:nvPicPr>
        <xdr:cNvPr id="177" name="Picture 176" descr="https://www.bea.gov/scb/_images/tblstrut.gif">
          <a:extLst>
            <a:ext uri="{FF2B5EF4-FFF2-40B4-BE49-F238E27FC236}">
              <a16:creationId xmlns:a16="http://schemas.microsoft.com/office/drawing/2014/main" id="{7D4570C7-020F-4518-A7AA-5E05A3D21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35845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147</xdr:row>
      <xdr:rowOff>0</xdr:rowOff>
    </xdr:from>
    <xdr:to>
      <xdr:col>0</xdr:col>
      <xdr:colOff>438150</xdr:colOff>
      <xdr:row>147</xdr:row>
      <xdr:rowOff>9339</xdr:rowOff>
    </xdr:to>
    <xdr:pic>
      <xdr:nvPicPr>
        <xdr:cNvPr id="178" name="Picture 177" descr="https://www.bea.gov/scb/_images/tblstrut.gif">
          <a:extLst>
            <a:ext uri="{FF2B5EF4-FFF2-40B4-BE49-F238E27FC236}">
              <a16:creationId xmlns:a16="http://schemas.microsoft.com/office/drawing/2014/main" id="{5176EDF9-2227-4B08-9B8F-7D1AC3670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35845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143061</xdr:colOff>
      <xdr:row>148</xdr:row>
      <xdr:rowOff>9339</xdr:rowOff>
    </xdr:to>
    <xdr:pic>
      <xdr:nvPicPr>
        <xdr:cNvPr id="179" name="Picture 178" descr="https://www.bea.gov/scb/_images/tblstrut.gif">
          <a:extLst>
            <a:ext uri="{FF2B5EF4-FFF2-40B4-BE49-F238E27FC236}">
              <a16:creationId xmlns:a16="http://schemas.microsoft.com/office/drawing/2014/main" id="{52E0E8A8-E258-44BF-97DC-A9DF57F7F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089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148</xdr:row>
      <xdr:rowOff>0</xdr:rowOff>
    </xdr:from>
    <xdr:to>
      <xdr:col>0</xdr:col>
      <xdr:colOff>295461</xdr:colOff>
      <xdr:row>148</xdr:row>
      <xdr:rowOff>9339</xdr:rowOff>
    </xdr:to>
    <xdr:pic>
      <xdr:nvPicPr>
        <xdr:cNvPr id="180" name="Picture 179" descr="https://www.bea.gov/scb/_images/tblstrut.gif">
          <a:extLst>
            <a:ext uri="{FF2B5EF4-FFF2-40B4-BE49-F238E27FC236}">
              <a16:creationId xmlns:a16="http://schemas.microsoft.com/office/drawing/2014/main" id="{452546EF-84B7-4075-B0D0-CA6521219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38089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148</xdr:row>
      <xdr:rowOff>0</xdr:rowOff>
    </xdr:from>
    <xdr:to>
      <xdr:col>0</xdr:col>
      <xdr:colOff>438150</xdr:colOff>
      <xdr:row>148</xdr:row>
      <xdr:rowOff>9339</xdr:rowOff>
    </xdr:to>
    <xdr:pic>
      <xdr:nvPicPr>
        <xdr:cNvPr id="181" name="Picture 180" descr="https://www.bea.gov/scb/_images/tblstrut.gif">
          <a:extLst>
            <a:ext uri="{FF2B5EF4-FFF2-40B4-BE49-F238E27FC236}">
              <a16:creationId xmlns:a16="http://schemas.microsoft.com/office/drawing/2014/main" id="{EE54359E-AFC2-4EAE-A6B2-7B1387618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38089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143061</xdr:colOff>
      <xdr:row>149</xdr:row>
      <xdr:rowOff>9339</xdr:rowOff>
    </xdr:to>
    <xdr:pic>
      <xdr:nvPicPr>
        <xdr:cNvPr id="182" name="Picture 181" descr="https://www.bea.gov/scb/_images/tblstrut.gif">
          <a:extLst>
            <a:ext uri="{FF2B5EF4-FFF2-40B4-BE49-F238E27FC236}">
              <a16:creationId xmlns:a16="http://schemas.microsoft.com/office/drawing/2014/main" id="{585BC5C9-F6A1-44B5-95BF-E2A989C8A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333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143061</xdr:colOff>
      <xdr:row>150</xdr:row>
      <xdr:rowOff>9339</xdr:rowOff>
    </xdr:to>
    <xdr:pic>
      <xdr:nvPicPr>
        <xdr:cNvPr id="183" name="Picture 182" descr="https://www.bea.gov/scb/_images/tblstrut.gif">
          <a:extLst>
            <a:ext uri="{FF2B5EF4-FFF2-40B4-BE49-F238E27FC236}">
              <a16:creationId xmlns:a16="http://schemas.microsoft.com/office/drawing/2014/main" id="{C0B43E3D-C385-4371-86AA-49BF96C16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820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150</xdr:row>
      <xdr:rowOff>0</xdr:rowOff>
    </xdr:from>
    <xdr:to>
      <xdr:col>0</xdr:col>
      <xdr:colOff>295461</xdr:colOff>
      <xdr:row>150</xdr:row>
      <xdr:rowOff>9339</xdr:rowOff>
    </xdr:to>
    <xdr:pic>
      <xdr:nvPicPr>
        <xdr:cNvPr id="184" name="Picture 183" descr="https://www.bea.gov/scb/_images/tblstrut.gif">
          <a:extLst>
            <a:ext uri="{FF2B5EF4-FFF2-40B4-BE49-F238E27FC236}">
              <a16:creationId xmlns:a16="http://schemas.microsoft.com/office/drawing/2014/main" id="{41843CEC-3A3C-48AB-AF0B-308120B0C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44820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143061</xdr:colOff>
      <xdr:row>151</xdr:row>
      <xdr:rowOff>9339</xdr:rowOff>
    </xdr:to>
    <xdr:pic>
      <xdr:nvPicPr>
        <xdr:cNvPr id="185" name="Picture 184" descr="https://www.bea.gov/scb/_images/tblstrut.gif">
          <a:extLst>
            <a:ext uri="{FF2B5EF4-FFF2-40B4-BE49-F238E27FC236}">
              <a16:creationId xmlns:a16="http://schemas.microsoft.com/office/drawing/2014/main" id="{FA82B0A9-45BA-4F1C-9A19-DFB56E540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55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151</xdr:row>
      <xdr:rowOff>0</xdr:rowOff>
    </xdr:from>
    <xdr:to>
      <xdr:col>0</xdr:col>
      <xdr:colOff>295461</xdr:colOff>
      <xdr:row>151</xdr:row>
      <xdr:rowOff>9339</xdr:rowOff>
    </xdr:to>
    <xdr:pic>
      <xdr:nvPicPr>
        <xdr:cNvPr id="186" name="Picture 185" descr="https://www.bea.gov/scb/_images/tblstrut.gif">
          <a:extLst>
            <a:ext uri="{FF2B5EF4-FFF2-40B4-BE49-F238E27FC236}">
              <a16:creationId xmlns:a16="http://schemas.microsoft.com/office/drawing/2014/main" id="{41C736C5-B49E-41F7-A810-D6DE0EF2C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5155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151</xdr:row>
      <xdr:rowOff>0</xdr:rowOff>
    </xdr:from>
    <xdr:to>
      <xdr:col>0</xdr:col>
      <xdr:colOff>438150</xdr:colOff>
      <xdr:row>151</xdr:row>
      <xdr:rowOff>9339</xdr:rowOff>
    </xdr:to>
    <xdr:pic>
      <xdr:nvPicPr>
        <xdr:cNvPr id="187" name="Picture 186" descr="https://www.bea.gov/scb/_images/tblstrut.gif">
          <a:extLst>
            <a:ext uri="{FF2B5EF4-FFF2-40B4-BE49-F238E27FC236}">
              <a16:creationId xmlns:a16="http://schemas.microsoft.com/office/drawing/2014/main" id="{101DA874-6A7C-4C93-B439-E4C6AC37C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51551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143061</xdr:colOff>
      <xdr:row>152</xdr:row>
      <xdr:rowOff>9339</xdr:rowOff>
    </xdr:to>
    <xdr:pic>
      <xdr:nvPicPr>
        <xdr:cNvPr id="188" name="Picture 187" descr="https://www.bea.gov/scb/_images/tblstrut.gif">
          <a:extLst>
            <a:ext uri="{FF2B5EF4-FFF2-40B4-BE49-F238E27FC236}">
              <a16:creationId xmlns:a16="http://schemas.microsoft.com/office/drawing/2014/main" id="{4B3E1A5F-F90F-4D09-874E-F04C3AE9D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653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152</xdr:row>
      <xdr:rowOff>0</xdr:rowOff>
    </xdr:from>
    <xdr:to>
      <xdr:col>0</xdr:col>
      <xdr:colOff>295461</xdr:colOff>
      <xdr:row>152</xdr:row>
      <xdr:rowOff>9339</xdr:rowOff>
    </xdr:to>
    <xdr:pic>
      <xdr:nvPicPr>
        <xdr:cNvPr id="189" name="Picture 188" descr="https://www.bea.gov/scb/_images/tblstrut.gif">
          <a:extLst>
            <a:ext uri="{FF2B5EF4-FFF2-40B4-BE49-F238E27FC236}">
              <a16:creationId xmlns:a16="http://schemas.microsoft.com/office/drawing/2014/main" id="{1ABFCA02-EA4C-4B3F-8217-7AB5EE9EE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60653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152</xdr:row>
      <xdr:rowOff>0</xdr:rowOff>
    </xdr:from>
    <xdr:to>
      <xdr:col>0</xdr:col>
      <xdr:colOff>438150</xdr:colOff>
      <xdr:row>152</xdr:row>
      <xdr:rowOff>9339</xdr:rowOff>
    </xdr:to>
    <xdr:pic>
      <xdr:nvPicPr>
        <xdr:cNvPr id="190" name="Picture 189" descr="https://www.bea.gov/scb/_images/tblstrut.gif">
          <a:extLst>
            <a:ext uri="{FF2B5EF4-FFF2-40B4-BE49-F238E27FC236}">
              <a16:creationId xmlns:a16="http://schemas.microsoft.com/office/drawing/2014/main" id="{F59D87BB-061A-41AC-A498-1E287F645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60653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143061</xdr:colOff>
      <xdr:row>153</xdr:row>
      <xdr:rowOff>9339</xdr:rowOff>
    </xdr:to>
    <xdr:pic>
      <xdr:nvPicPr>
        <xdr:cNvPr id="191" name="Picture 190" descr="https://www.bea.gov/scb/_images/tblstrut.gif">
          <a:extLst>
            <a:ext uri="{FF2B5EF4-FFF2-40B4-BE49-F238E27FC236}">
              <a16:creationId xmlns:a16="http://schemas.microsoft.com/office/drawing/2014/main" id="{C7893046-6EAB-40F4-BB85-4B522E443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627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153</xdr:row>
      <xdr:rowOff>0</xdr:rowOff>
    </xdr:from>
    <xdr:to>
      <xdr:col>0</xdr:col>
      <xdr:colOff>295461</xdr:colOff>
      <xdr:row>153</xdr:row>
      <xdr:rowOff>9339</xdr:rowOff>
    </xdr:to>
    <xdr:pic>
      <xdr:nvPicPr>
        <xdr:cNvPr id="192" name="Picture 191" descr="https://www.bea.gov/scb/_images/tblstrut.gif">
          <a:extLst>
            <a:ext uri="{FF2B5EF4-FFF2-40B4-BE49-F238E27FC236}">
              <a16:creationId xmlns:a16="http://schemas.microsoft.com/office/drawing/2014/main" id="{5866F7F4-77F0-441F-9E57-7A488842B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69627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153</xdr:row>
      <xdr:rowOff>0</xdr:rowOff>
    </xdr:from>
    <xdr:to>
      <xdr:col>0</xdr:col>
      <xdr:colOff>438150</xdr:colOff>
      <xdr:row>153</xdr:row>
      <xdr:rowOff>9339</xdr:rowOff>
    </xdr:to>
    <xdr:pic>
      <xdr:nvPicPr>
        <xdr:cNvPr id="193" name="Picture 192" descr="https://www.bea.gov/scb/_images/tblstrut.gif">
          <a:extLst>
            <a:ext uri="{FF2B5EF4-FFF2-40B4-BE49-F238E27FC236}">
              <a16:creationId xmlns:a16="http://schemas.microsoft.com/office/drawing/2014/main" id="{619C32CA-3F87-49E3-AF8D-C3748F9B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69627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143061</xdr:colOff>
      <xdr:row>154</xdr:row>
      <xdr:rowOff>9339</xdr:rowOff>
    </xdr:to>
    <xdr:pic>
      <xdr:nvPicPr>
        <xdr:cNvPr id="194" name="Picture 193" descr="https://www.bea.gov/scb/_images/tblstrut.gif">
          <a:extLst>
            <a:ext uri="{FF2B5EF4-FFF2-40B4-BE49-F238E27FC236}">
              <a16:creationId xmlns:a16="http://schemas.microsoft.com/office/drawing/2014/main" id="{D9B3FD39-DEE7-4508-92AD-094C5B4CB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115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154</xdr:row>
      <xdr:rowOff>0</xdr:rowOff>
    </xdr:from>
    <xdr:to>
      <xdr:col>0</xdr:col>
      <xdr:colOff>295461</xdr:colOff>
      <xdr:row>154</xdr:row>
      <xdr:rowOff>9339</xdr:rowOff>
    </xdr:to>
    <xdr:pic>
      <xdr:nvPicPr>
        <xdr:cNvPr id="195" name="Picture 194" descr="https://www.bea.gov/scb/_images/tblstrut.gif">
          <a:extLst>
            <a:ext uri="{FF2B5EF4-FFF2-40B4-BE49-F238E27FC236}">
              <a16:creationId xmlns:a16="http://schemas.microsoft.com/office/drawing/2014/main" id="{5379A34B-6658-47E5-9B9D-113FF1F63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74115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154</xdr:row>
      <xdr:rowOff>0</xdr:rowOff>
    </xdr:from>
    <xdr:to>
      <xdr:col>0</xdr:col>
      <xdr:colOff>438150</xdr:colOff>
      <xdr:row>154</xdr:row>
      <xdr:rowOff>9339</xdr:rowOff>
    </xdr:to>
    <xdr:pic>
      <xdr:nvPicPr>
        <xdr:cNvPr id="196" name="Picture 195" descr="https://www.bea.gov/scb/_images/tblstrut.gif">
          <a:extLst>
            <a:ext uri="{FF2B5EF4-FFF2-40B4-BE49-F238E27FC236}">
              <a16:creationId xmlns:a16="http://schemas.microsoft.com/office/drawing/2014/main" id="{88B7C057-76AD-4907-A668-AEC68D24A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74115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143061</xdr:colOff>
      <xdr:row>155</xdr:row>
      <xdr:rowOff>9339</xdr:rowOff>
    </xdr:to>
    <xdr:pic>
      <xdr:nvPicPr>
        <xdr:cNvPr id="197" name="Picture 196" descr="https://www.bea.gov/scb/_images/tblstrut.gif">
          <a:extLst>
            <a:ext uri="{FF2B5EF4-FFF2-40B4-BE49-F238E27FC236}">
              <a16:creationId xmlns:a16="http://schemas.microsoft.com/office/drawing/2014/main" id="{6E01BA57-7FC5-4DFD-BA35-89B9C48A2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35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155</xdr:row>
      <xdr:rowOff>0</xdr:rowOff>
    </xdr:from>
    <xdr:to>
      <xdr:col>0</xdr:col>
      <xdr:colOff>295461</xdr:colOff>
      <xdr:row>155</xdr:row>
      <xdr:rowOff>9339</xdr:rowOff>
    </xdr:to>
    <xdr:pic>
      <xdr:nvPicPr>
        <xdr:cNvPr id="198" name="Picture 197" descr="https://www.bea.gov/scb/_images/tblstrut.gif">
          <a:extLst>
            <a:ext uri="{FF2B5EF4-FFF2-40B4-BE49-F238E27FC236}">
              <a16:creationId xmlns:a16="http://schemas.microsoft.com/office/drawing/2014/main" id="{0565FB7D-6350-453A-8341-8E22B669B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7635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143061</xdr:colOff>
      <xdr:row>156</xdr:row>
      <xdr:rowOff>9339</xdr:rowOff>
    </xdr:to>
    <xdr:pic>
      <xdr:nvPicPr>
        <xdr:cNvPr id="199" name="Picture 198" descr="https://www.bea.gov/scb/_images/tblstrut.gif">
          <a:extLst>
            <a:ext uri="{FF2B5EF4-FFF2-40B4-BE49-F238E27FC236}">
              <a16:creationId xmlns:a16="http://schemas.microsoft.com/office/drawing/2014/main" id="{D0632258-4C14-43BE-AD45-68A359CA1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84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156</xdr:row>
      <xdr:rowOff>0</xdr:rowOff>
    </xdr:from>
    <xdr:to>
      <xdr:col>0</xdr:col>
      <xdr:colOff>295461</xdr:colOff>
      <xdr:row>156</xdr:row>
      <xdr:rowOff>9339</xdr:rowOff>
    </xdr:to>
    <xdr:pic>
      <xdr:nvPicPr>
        <xdr:cNvPr id="200" name="Picture 199" descr="https://www.bea.gov/scb/_images/tblstrut.gif">
          <a:extLst>
            <a:ext uri="{FF2B5EF4-FFF2-40B4-BE49-F238E27FC236}">
              <a16:creationId xmlns:a16="http://schemas.microsoft.com/office/drawing/2014/main" id="{08713BAF-2749-4754-B7D8-29298FB7F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8084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156</xdr:row>
      <xdr:rowOff>0</xdr:rowOff>
    </xdr:from>
    <xdr:to>
      <xdr:col>0</xdr:col>
      <xdr:colOff>438150</xdr:colOff>
      <xdr:row>156</xdr:row>
      <xdr:rowOff>9339</xdr:rowOff>
    </xdr:to>
    <xdr:pic>
      <xdr:nvPicPr>
        <xdr:cNvPr id="201" name="Picture 200" descr="https://www.bea.gov/scb/_images/tblstrut.gif">
          <a:extLst>
            <a:ext uri="{FF2B5EF4-FFF2-40B4-BE49-F238E27FC236}">
              <a16:creationId xmlns:a16="http://schemas.microsoft.com/office/drawing/2014/main" id="{E8CC700E-0E92-46C7-85D2-0D989D991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80846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143061</xdr:colOff>
      <xdr:row>157</xdr:row>
      <xdr:rowOff>9339</xdr:rowOff>
    </xdr:to>
    <xdr:pic>
      <xdr:nvPicPr>
        <xdr:cNvPr id="202" name="Picture 201" descr="https://www.bea.gov/scb/_images/tblstrut.gif">
          <a:extLst>
            <a:ext uri="{FF2B5EF4-FFF2-40B4-BE49-F238E27FC236}">
              <a16:creationId xmlns:a16="http://schemas.microsoft.com/office/drawing/2014/main" id="{C16BF380-EAE6-4F96-9EC4-E304F82E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577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157</xdr:row>
      <xdr:rowOff>0</xdr:rowOff>
    </xdr:from>
    <xdr:to>
      <xdr:col>0</xdr:col>
      <xdr:colOff>295461</xdr:colOff>
      <xdr:row>157</xdr:row>
      <xdr:rowOff>9339</xdr:rowOff>
    </xdr:to>
    <xdr:pic>
      <xdr:nvPicPr>
        <xdr:cNvPr id="203" name="Picture 202" descr="https://www.bea.gov/scb/_images/tblstrut.gif">
          <a:extLst>
            <a:ext uri="{FF2B5EF4-FFF2-40B4-BE49-F238E27FC236}">
              <a16:creationId xmlns:a16="http://schemas.microsoft.com/office/drawing/2014/main" id="{B0497600-7B08-4775-B625-A55B6FE84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87577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157</xdr:row>
      <xdr:rowOff>0</xdr:rowOff>
    </xdr:from>
    <xdr:to>
      <xdr:col>0</xdr:col>
      <xdr:colOff>438150</xdr:colOff>
      <xdr:row>157</xdr:row>
      <xdr:rowOff>9339</xdr:rowOff>
    </xdr:to>
    <xdr:pic>
      <xdr:nvPicPr>
        <xdr:cNvPr id="204" name="Picture 203" descr="https://www.bea.gov/scb/_images/tblstrut.gif">
          <a:extLst>
            <a:ext uri="{FF2B5EF4-FFF2-40B4-BE49-F238E27FC236}">
              <a16:creationId xmlns:a16="http://schemas.microsoft.com/office/drawing/2014/main" id="{534DC890-5E25-4695-A679-858F3D053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87577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157</xdr:row>
      <xdr:rowOff>0</xdr:rowOff>
    </xdr:from>
    <xdr:to>
      <xdr:col>0</xdr:col>
      <xdr:colOff>590550</xdr:colOff>
      <xdr:row>157</xdr:row>
      <xdr:rowOff>9339</xdr:rowOff>
    </xdr:to>
    <xdr:pic>
      <xdr:nvPicPr>
        <xdr:cNvPr id="205" name="Picture 204" descr="https://www.bea.gov/scb/_images/tblstrut.gif">
          <a:extLst>
            <a:ext uri="{FF2B5EF4-FFF2-40B4-BE49-F238E27FC236}">
              <a16:creationId xmlns:a16="http://schemas.microsoft.com/office/drawing/2014/main" id="{D9E6BAA2-2D20-4249-BB61-0ED78FDF3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187577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143061</xdr:colOff>
      <xdr:row>158</xdr:row>
      <xdr:rowOff>9339</xdr:rowOff>
    </xdr:to>
    <xdr:pic>
      <xdr:nvPicPr>
        <xdr:cNvPr id="206" name="Picture 205" descr="https://www.bea.gov/scb/_images/tblstrut.gif">
          <a:extLst>
            <a:ext uri="{FF2B5EF4-FFF2-40B4-BE49-F238E27FC236}">
              <a16:creationId xmlns:a16="http://schemas.microsoft.com/office/drawing/2014/main" id="{3AE2B65A-8716-4E16-8EF0-20236DD9C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67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158</xdr:row>
      <xdr:rowOff>0</xdr:rowOff>
    </xdr:from>
    <xdr:to>
      <xdr:col>0</xdr:col>
      <xdr:colOff>295461</xdr:colOff>
      <xdr:row>158</xdr:row>
      <xdr:rowOff>9339</xdr:rowOff>
    </xdr:to>
    <xdr:pic>
      <xdr:nvPicPr>
        <xdr:cNvPr id="207" name="Picture 206" descr="https://www.bea.gov/scb/_images/tblstrut.gif">
          <a:extLst>
            <a:ext uri="{FF2B5EF4-FFF2-40B4-BE49-F238E27FC236}">
              <a16:creationId xmlns:a16="http://schemas.microsoft.com/office/drawing/2014/main" id="{40F220C7-DE80-4C9A-99B1-D54934FE3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19667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158</xdr:row>
      <xdr:rowOff>0</xdr:rowOff>
    </xdr:from>
    <xdr:to>
      <xdr:col>0</xdr:col>
      <xdr:colOff>438150</xdr:colOff>
      <xdr:row>158</xdr:row>
      <xdr:rowOff>9339</xdr:rowOff>
    </xdr:to>
    <xdr:pic>
      <xdr:nvPicPr>
        <xdr:cNvPr id="208" name="Picture 207" descr="https://www.bea.gov/scb/_images/tblstrut.gif">
          <a:extLst>
            <a:ext uri="{FF2B5EF4-FFF2-40B4-BE49-F238E27FC236}">
              <a16:creationId xmlns:a16="http://schemas.microsoft.com/office/drawing/2014/main" id="{04678D48-087F-4676-BACC-AE53CDEEA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196678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158</xdr:row>
      <xdr:rowOff>0</xdr:rowOff>
    </xdr:from>
    <xdr:to>
      <xdr:col>0</xdr:col>
      <xdr:colOff>590550</xdr:colOff>
      <xdr:row>158</xdr:row>
      <xdr:rowOff>9339</xdr:rowOff>
    </xdr:to>
    <xdr:pic>
      <xdr:nvPicPr>
        <xdr:cNvPr id="209" name="Picture 208" descr="https://www.bea.gov/scb/_images/tblstrut.gif">
          <a:extLst>
            <a:ext uri="{FF2B5EF4-FFF2-40B4-BE49-F238E27FC236}">
              <a16:creationId xmlns:a16="http://schemas.microsoft.com/office/drawing/2014/main" id="{5DDFBA9D-E233-4D32-B5D3-E314CEA6B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19667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143061</xdr:colOff>
      <xdr:row>159</xdr:row>
      <xdr:rowOff>9339</xdr:rowOff>
    </xdr:to>
    <xdr:pic>
      <xdr:nvPicPr>
        <xdr:cNvPr id="210" name="Picture 209" descr="https://www.bea.gov/scb/_images/tblstrut.gif">
          <a:extLst>
            <a:ext uri="{FF2B5EF4-FFF2-40B4-BE49-F238E27FC236}">
              <a16:creationId xmlns:a16="http://schemas.microsoft.com/office/drawing/2014/main" id="{94A35882-B5D5-4CB2-BD29-D65999C82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16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159</xdr:row>
      <xdr:rowOff>0</xdr:rowOff>
    </xdr:from>
    <xdr:to>
      <xdr:col>0</xdr:col>
      <xdr:colOff>295461</xdr:colOff>
      <xdr:row>159</xdr:row>
      <xdr:rowOff>9339</xdr:rowOff>
    </xdr:to>
    <xdr:pic>
      <xdr:nvPicPr>
        <xdr:cNvPr id="211" name="Picture 210" descr="https://www.bea.gov/scb/_images/tblstrut.gif">
          <a:extLst>
            <a:ext uri="{FF2B5EF4-FFF2-40B4-BE49-F238E27FC236}">
              <a16:creationId xmlns:a16="http://schemas.microsoft.com/office/drawing/2014/main" id="{5649071E-B420-4A88-9705-5C453AE3E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20116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159</xdr:row>
      <xdr:rowOff>0</xdr:rowOff>
    </xdr:from>
    <xdr:to>
      <xdr:col>0</xdr:col>
      <xdr:colOff>438150</xdr:colOff>
      <xdr:row>159</xdr:row>
      <xdr:rowOff>9339</xdr:rowOff>
    </xdr:to>
    <xdr:pic>
      <xdr:nvPicPr>
        <xdr:cNvPr id="212" name="Picture 211" descr="https://www.bea.gov/scb/_images/tblstrut.gif">
          <a:extLst>
            <a:ext uri="{FF2B5EF4-FFF2-40B4-BE49-F238E27FC236}">
              <a16:creationId xmlns:a16="http://schemas.microsoft.com/office/drawing/2014/main" id="{DBCB83E3-D5AA-4D8B-B25A-990C666DA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201166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159</xdr:row>
      <xdr:rowOff>0</xdr:rowOff>
    </xdr:from>
    <xdr:to>
      <xdr:col>0</xdr:col>
      <xdr:colOff>590550</xdr:colOff>
      <xdr:row>159</xdr:row>
      <xdr:rowOff>9339</xdr:rowOff>
    </xdr:to>
    <xdr:pic>
      <xdr:nvPicPr>
        <xdr:cNvPr id="213" name="Picture 212" descr="https://www.bea.gov/scb/_images/tblstrut.gif">
          <a:extLst>
            <a:ext uri="{FF2B5EF4-FFF2-40B4-BE49-F238E27FC236}">
              <a16:creationId xmlns:a16="http://schemas.microsoft.com/office/drawing/2014/main" id="{EBAE663F-09BA-4E30-8E3F-8204B39E1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20116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143061</xdr:colOff>
      <xdr:row>160</xdr:row>
      <xdr:rowOff>9339</xdr:rowOff>
    </xdr:to>
    <xdr:pic>
      <xdr:nvPicPr>
        <xdr:cNvPr id="214" name="Picture 213" descr="https://www.bea.gov/scb/_images/tblstrut.gif">
          <a:extLst>
            <a:ext uri="{FF2B5EF4-FFF2-40B4-BE49-F238E27FC236}">
              <a16:creationId xmlns:a16="http://schemas.microsoft.com/office/drawing/2014/main" id="{A3A7C02D-5053-40F0-82EE-8F7F424C5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40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160</xdr:row>
      <xdr:rowOff>0</xdr:rowOff>
    </xdr:from>
    <xdr:to>
      <xdr:col>0</xdr:col>
      <xdr:colOff>295461</xdr:colOff>
      <xdr:row>160</xdr:row>
      <xdr:rowOff>9339</xdr:rowOff>
    </xdr:to>
    <xdr:pic>
      <xdr:nvPicPr>
        <xdr:cNvPr id="215" name="Picture 214" descr="https://www.bea.gov/scb/_images/tblstrut.gif">
          <a:extLst>
            <a:ext uri="{FF2B5EF4-FFF2-40B4-BE49-F238E27FC236}">
              <a16:creationId xmlns:a16="http://schemas.microsoft.com/office/drawing/2014/main" id="{BA0E2DE5-8EB2-46DD-B628-B51786965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203409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160</xdr:row>
      <xdr:rowOff>0</xdr:rowOff>
    </xdr:from>
    <xdr:to>
      <xdr:col>0</xdr:col>
      <xdr:colOff>438150</xdr:colOff>
      <xdr:row>160</xdr:row>
      <xdr:rowOff>9339</xdr:rowOff>
    </xdr:to>
    <xdr:pic>
      <xdr:nvPicPr>
        <xdr:cNvPr id="216" name="Picture 215" descr="https://www.bea.gov/scb/_images/tblstrut.gif">
          <a:extLst>
            <a:ext uri="{FF2B5EF4-FFF2-40B4-BE49-F238E27FC236}">
              <a16:creationId xmlns:a16="http://schemas.microsoft.com/office/drawing/2014/main" id="{EF07AFAE-C522-429B-9753-7A0332BD9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203409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143061</xdr:colOff>
      <xdr:row>161</xdr:row>
      <xdr:rowOff>9339</xdr:rowOff>
    </xdr:to>
    <xdr:pic>
      <xdr:nvPicPr>
        <xdr:cNvPr id="217" name="Picture 216" descr="https://www.bea.gov/scb/_images/tblstrut.gif">
          <a:extLst>
            <a:ext uri="{FF2B5EF4-FFF2-40B4-BE49-F238E27FC236}">
              <a16:creationId xmlns:a16="http://schemas.microsoft.com/office/drawing/2014/main" id="{0C273CB1-AD40-420D-A000-DFF0B9CC0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87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161</xdr:row>
      <xdr:rowOff>0</xdr:rowOff>
    </xdr:from>
    <xdr:to>
      <xdr:col>0</xdr:col>
      <xdr:colOff>295461</xdr:colOff>
      <xdr:row>161</xdr:row>
      <xdr:rowOff>9339</xdr:rowOff>
    </xdr:to>
    <xdr:pic>
      <xdr:nvPicPr>
        <xdr:cNvPr id="218" name="Picture 217" descr="https://www.bea.gov/scb/_images/tblstrut.gif">
          <a:extLst>
            <a:ext uri="{FF2B5EF4-FFF2-40B4-BE49-F238E27FC236}">
              <a16:creationId xmlns:a16="http://schemas.microsoft.com/office/drawing/2014/main" id="{75C461C7-DBA8-450E-A64B-809FC17FA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21687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161</xdr:row>
      <xdr:rowOff>0</xdr:rowOff>
    </xdr:from>
    <xdr:to>
      <xdr:col>0</xdr:col>
      <xdr:colOff>438150</xdr:colOff>
      <xdr:row>161</xdr:row>
      <xdr:rowOff>9339</xdr:rowOff>
    </xdr:to>
    <xdr:pic>
      <xdr:nvPicPr>
        <xdr:cNvPr id="219" name="Picture 218" descr="https://www.bea.gov/scb/_images/tblstrut.gif">
          <a:extLst>
            <a:ext uri="{FF2B5EF4-FFF2-40B4-BE49-F238E27FC236}">
              <a16:creationId xmlns:a16="http://schemas.microsoft.com/office/drawing/2014/main" id="{2A177E2B-A19F-4F52-8CAF-D10173DFF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216871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143061</xdr:colOff>
      <xdr:row>162</xdr:row>
      <xdr:rowOff>9339</xdr:rowOff>
    </xdr:to>
    <xdr:pic>
      <xdr:nvPicPr>
        <xdr:cNvPr id="220" name="Picture 219" descr="https://www.bea.gov/scb/_images/tblstrut.gif">
          <a:extLst>
            <a:ext uri="{FF2B5EF4-FFF2-40B4-BE49-F238E27FC236}">
              <a16:creationId xmlns:a16="http://schemas.microsoft.com/office/drawing/2014/main" id="{1EC016BB-C3F8-45CF-98BF-032C7C014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090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162</xdr:row>
      <xdr:rowOff>0</xdr:rowOff>
    </xdr:from>
    <xdr:to>
      <xdr:col>0</xdr:col>
      <xdr:colOff>295461</xdr:colOff>
      <xdr:row>162</xdr:row>
      <xdr:rowOff>9339</xdr:rowOff>
    </xdr:to>
    <xdr:pic>
      <xdr:nvPicPr>
        <xdr:cNvPr id="221" name="Picture 220" descr="https://www.bea.gov/scb/_images/tblstrut.gif">
          <a:extLst>
            <a:ext uri="{FF2B5EF4-FFF2-40B4-BE49-F238E27FC236}">
              <a16:creationId xmlns:a16="http://schemas.microsoft.com/office/drawing/2014/main" id="{9C46D74D-3D7F-43DB-9513-BBC1D9AA9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228090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162</xdr:row>
      <xdr:rowOff>0</xdr:rowOff>
    </xdr:from>
    <xdr:to>
      <xdr:col>0</xdr:col>
      <xdr:colOff>438150</xdr:colOff>
      <xdr:row>162</xdr:row>
      <xdr:rowOff>9339</xdr:rowOff>
    </xdr:to>
    <xdr:pic>
      <xdr:nvPicPr>
        <xdr:cNvPr id="222" name="Picture 221" descr="https://www.bea.gov/scb/_images/tblstrut.gif">
          <a:extLst>
            <a:ext uri="{FF2B5EF4-FFF2-40B4-BE49-F238E27FC236}">
              <a16:creationId xmlns:a16="http://schemas.microsoft.com/office/drawing/2014/main" id="{D5DCBE9B-DBC5-4418-9784-19D33D456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228090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143061</xdr:colOff>
      <xdr:row>164</xdr:row>
      <xdr:rowOff>9339</xdr:rowOff>
    </xdr:to>
    <xdr:pic>
      <xdr:nvPicPr>
        <xdr:cNvPr id="223" name="Picture 222" descr="https://www.bea.gov/scb/_images/tblstrut.gif">
          <a:extLst>
            <a:ext uri="{FF2B5EF4-FFF2-40B4-BE49-F238E27FC236}">
              <a16:creationId xmlns:a16="http://schemas.microsoft.com/office/drawing/2014/main" id="{C84BC4D4-42C1-4C75-BDB5-36B006FEB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064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143061</xdr:colOff>
      <xdr:row>165</xdr:row>
      <xdr:rowOff>9339</xdr:rowOff>
    </xdr:to>
    <xdr:pic>
      <xdr:nvPicPr>
        <xdr:cNvPr id="224" name="Picture 223" descr="https://www.bea.gov/scb/_images/tblstrut.gif">
          <a:extLst>
            <a:ext uri="{FF2B5EF4-FFF2-40B4-BE49-F238E27FC236}">
              <a16:creationId xmlns:a16="http://schemas.microsoft.com/office/drawing/2014/main" id="{DD5D02AE-FF07-43CF-B8FF-6245E2A58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770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143061</xdr:colOff>
      <xdr:row>166</xdr:row>
      <xdr:rowOff>9339</xdr:rowOff>
    </xdr:to>
    <xdr:pic>
      <xdr:nvPicPr>
        <xdr:cNvPr id="225" name="Picture 224" descr="https://www.bea.gov/scb/_images/tblstrut.gif">
          <a:extLst>
            <a:ext uri="{FF2B5EF4-FFF2-40B4-BE49-F238E27FC236}">
              <a16:creationId xmlns:a16="http://schemas.microsoft.com/office/drawing/2014/main" id="{56E87158-289B-4102-82FF-41F2BE925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98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143061</xdr:colOff>
      <xdr:row>167</xdr:row>
      <xdr:rowOff>9339</xdr:rowOff>
    </xdr:to>
    <xdr:pic>
      <xdr:nvPicPr>
        <xdr:cNvPr id="226" name="Picture 225" descr="https://www.bea.gov/scb/_images/tblstrut.gif">
          <a:extLst>
            <a:ext uri="{FF2B5EF4-FFF2-40B4-BE49-F238E27FC236}">
              <a16:creationId xmlns:a16="http://schemas.microsoft.com/office/drawing/2014/main" id="{496E4712-83F1-4892-830F-0DF19B5C7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450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143061</xdr:colOff>
      <xdr:row>168</xdr:row>
      <xdr:rowOff>9339</xdr:rowOff>
    </xdr:to>
    <xdr:pic>
      <xdr:nvPicPr>
        <xdr:cNvPr id="227" name="Picture 226" descr="https://www.bea.gov/scb/_images/tblstrut.gif">
          <a:extLst>
            <a:ext uri="{FF2B5EF4-FFF2-40B4-BE49-F238E27FC236}">
              <a16:creationId xmlns:a16="http://schemas.microsoft.com/office/drawing/2014/main" id="{FA62BAED-C2C1-4C19-A55B-8B5AFC8D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91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143061</xdr:colOff>
      <xdr:row>169</xdr:row>
      <xdr:rowOff>9339</xdr:rowOff>
    </xdr:to>
    <xdr:pic>
      <xdr:nvPicPr>
        <xdr:cNvPr id="228" name="Picture 227" descr="https://www.bea.gov/scb/_images/tblstrut.gif">
          <a:extLst>
            <a:ext uri="{FF2B5EF4-FFF2-40B4-BE49-F238E27FC236}">
              <a16:creationId xmlns:a16="http://schemas.microsoft.com/office/drawing/2014/main" id="{E78E8B2B-A04D-4048-A2D7-77BAFC508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374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143061</xdr:colOff>
      <xdr:row>170</xdr:row>
      <xdr:rowOff>9339</xdr:rowOff>
    </xdr:to>
    <xdr:pic>
      <xdr:nvPicPr>
        <xdr:cNvPr id="229" name="Picture 228" descr="https://www.bea.gov/scb/_images/tblstrut.gif">
          <a:extLst>
            <a:ext uri="{FF2B5EF4-FFF2-40B4-BE49-F238E27FC236}">
              <a16:creationId xmlns:a16="http://schemas.microsoft.com/office/drawing/2014/main" id="{E958B6AF-F485-42E1-89EB-263B030D4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7836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143061</xdr:colOff>
      <xdr:row>171</xdr:row>
      <xdr:rowOff>9339</xdr:rowOff>
    </xdr:to>
    <xdr:pic>
      <xdr:nvPicPr>
        <xdr:cNvPr id="230" name="Picture 229" descr="https://www.bea.gov/scb/_images/tblstrut.gif">
          <a:extLst>
            <a:ext uri="{FF2B5EF4-FFF2-40B4-BE49-F238E27FC236}">
              <a16:creationId xmlns:a16="http://schemas.microsoft.com/office/drawing/2014/main" id="{718F4CBB-46D4-4FE3-B3FE-B0F673B23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42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143061</xdr:colOff>
      <xdr:row>172</xdr:row>
      <xdr:rowOff>9339</xdr:rowOff>
    </xdr:to>
    <xdr:pic>
      <xdr:nvPicPr>
        <xdr:cNvPr id="231" name="Picture 230" descr="https://www.bea.gov/scb/_images/tblstrut.gif">
          <a:extLst>
            <a:ext uri="{FF2B5EF4-FFF2-40B4-BE49-F238E27FC236}">
              <a16:creationId xmlns:a16="http://schemas.microsoft.com/office/drawing/2014/main" id="{2DD64042-43DE-4DD0-81D3-7AFF314F3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00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143061</xdr:colOff>
      <xdr:row>173</xdr:row>
      <xdr:rowOff>9339</xdr:rowOff>
    </xdr:to>
    <xdr:pic>
      <xdr:nvPicPr>
        <xdr:cNvPr id="232" name="Picture 231" descr="https://www.bea.gov/scb/_images/tblstrut.gif">
          <a:extLst>
            <a:ext uri="{FF2B5EF4-FFF2-40B4-BE49-F238E27FC236}">
              <a16:creationId xmlns:a16="http://schemas.microsoft.com/office/drawing/2014/main" id="{6EA1B0C8-DA13-47F1-A3C4-21D028DE0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466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143061</xdr:colOff>
      <xdr:row>174</xdr:row>
      <xdr:rowOff>9339</xdr:rowOff>
    </xdr:to>
    <xdr:pic>
      <xdr:nvPicPr>
        <xdr:cNvPr id="233" name="Picture 232" descr="https://www.bea.gov/scb/_images/tblstrut.gif">
          <a:extLst>
            <a:ext uri="{FF2B5EF4-FFF2-40B4-BE49-F238E27FC236}">
              <a16:creationId xmlns:a16="http://schemas.microsoft.com/office/drawing/2014/main" id="{CAC9AEA4-37B3-42DE-B17E-7B8868643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92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143061</xdr:colOff>
      <xdr:row>175</xdr:row>
      <xdr:rowOff>9339</xdr:rowOff>
    </xdr:to>
    <xdr:pic>
      <xdr:nvPicPr>
        <xdr:cNvPr id="234" name="Picture 233" descr="https://www.bea.gov/scb/_images/tblstrut.gif">
          <a:extLst>
            <a:ext uri="{FF2B5EF4-FFF2-40B4-BE49-F238E27FC236}">
              <a16:creationId xmlns:a16="http://schemas.microsoft.com/office/drawing/2014/main" id="{47D90B74-D077-49FD-8D1F-93DD70868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63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143061</xdr:colOff>
      <xdr:row>176</xdr:row>
      <xdr:rowOff>9339</xdr:rowOff>
    </xdr:to>
    <xdr:pic>
      <xdr:nvPicPr>
        <xdr:cNvPr id="235" name="Picture 234" descr="https://www.bea.gov/scb/_images/tblstrut.gif">
          <a:extLst>
            <a:ext uri="{FF2B5EF4-FFF2-40B4-BE49-F238E27FC236}">
              <a16:creationId xmlns:a16="http://schemas.microsoft.com/office/drawing/2014/main" id="{329CB329-3416-4DC0-A538-81688ABA6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09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143061</xdr:colOff>
      <xdr:row>177</xdr:row>
      <xdr:rowOff>9339</xdr:rowOff>
    </xdr:to>
    <xdr:pic>
      <xdr:nvPicPr>
        <xdr:cNvPr id="236" name="Picture 235" descr="https://www.bea.gov/scb/_images/tblstrut.gif">
          <a:extLst>
            <a:ext uri="{FF2B5EF4-FFF2-40B4-BE49-F238E27FC236}">
              <a16:creationId xmlns:a16="http://schemas.microsoft.com/office/drawing/2014/main" id="{86B2F919-FE8F-4710-B3CB-6263CA2B9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80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143061</xdr:colOff>
      <xdr:row>178</xdr:row>
      <xdr:rowOff>9339</xdr:rowOff>
    </xdr:to>
    <xdr:pic>
      <xdr:nvPicPr>
        <xdr:cNvPr id="237" name="Picture 236" descr="https://www.bea.gov/scb/_images/tblstrut.gif">
          <a:extLst>
            <a:ext uri="{FF2B5EF4-FFF2-40B4-BE49-F238E27FC236}">
              <a16:creationId xmlns:a16="http://schemas.microsoft.com/office/drawing/2014/main" id="{72A3522F-9835-480B-8944-031E4CD1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289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143061</xdr:colOff>
      <xdr:row>179</xdr:row>
      <xdr:rowOff>9339</xdr:rowOff>
    </xdr:to>
    <xdr:pic>
      <xdr:nvPicPr>
        <xdr:cNvPr id="238" name="Picture 237" descr="https://www.bea.gov/scb/_images/tblstrut.gif">
          <a:extLst>
            <a:ext uri="{FF2B5EF4-FFF2-40B4-BE49-F238E27FC236}">
              <a16:creationId xmlns:a16="http://schemas.microsoft.com/office/drawing/2014/main" id="{6ADEBF38-D981-4EA5-9097-96530D6DE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751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143061</xdr:colOff>
      <xdr:row>180</xdr:row>
      <xdr:rowOff>9339</xdr:rowOff>
    </xdr:to>
    <xdr:pic>
      <xdr:nvPicPr>
        <xdr:cNvPr id="239" name="Picture 238" descr="https://www.bea.gov/scb/_images/tblstrut.gif">
          <a:extLst>
            <a:ext uri="{FF2B5EF4-FFF2-40B4-BE49-F238E27FC236}">
              <a16:creationId xmlns:a16="http://schemas.microsoft.com/office/drawing/2014/main" id="{C4BE1E4D-0684-42A6-8041-D6307E4F9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725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143061</xdr:colOff>
      <xdr:row>181</xdr:row>
      <xdr:rowOff>9339</xdr:rowOff>
    </xdr:to>
    <xdr:pic>
      <xdr:nvPicPr>
        <xdr:cNvPr id="240" name="Picture 239" descr="https://www.bea.gov/scb/_images/tblstrut.gif">
          <a:extLst>
            <a:ext uri="{FF2B5EF4-FFF2-40B4-BE49-F238E27FC236}">
              <a16:creationId xmlns:a16="http://schemas.microsoft.com/office/drawing/2014/main" id="{002A6750-4510-4571-86A8-61AEFD179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94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143061</xdr:colOff>
      <xdr:row>182</xdr:row>
      <xdr:rowOff>9339</xdr:rowOff>
    </xdr:to>
    <xdr:pic>
      <xdr:nvPicPr>
        <xdr:cNvPr id="241" name="Picture 240" descr="https://www.bea.gov/scb/_images/tblstrut.gif">
          <a:extLst>
            <a:ext uri="{FF2B5EF4-FFF2-40B4-BE49-F238E27FC236}">
              <a16:creationId xmlns:a16="http://schemas.microsoft.com/office/drawing/2014/main" id="{E2440A6A-A15C-41FF-B293-AAC257ED7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162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143061</xdr:colOff>
      <xdr:row>183</xdr:row>
      <xdr:rowOff>9339</xdr:rowOff>
    </xdr:to>
    <xdr:pic>
      <xdr:nvPicPr>
        <xdr:cNvPr id="242" name="Picture 241" descr="https://www.bea.gov/scb/_images/tblstrut.gif">
          <a:extLst>
            <a:ext uri="{FF2B5EF4-FFF2-40B4-BE49-F238E27FC236}">
              <a16:creationId xmlns:a16="http://schemas.microsoft.com/office/drawing/2014/main" id="{C3B47A2E-8F77-4B2B-83EE-BA52C6654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7137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143061</xdr:colOff>
      <xdr:row>184</xdr:row>
      <xdr:rowOff>9339</xdr:rowOff>
    </xdr:to>
    <xdr:pic>
      <xdr:nvPicPr>
        <xdr:cNvPr id="243" name="Picture 242" descr="https://www.bea.gov/scb/_images/tblstrut.gif">
          <a:extLst>
            <a:ext uri="{FF2B5EF4-FFF2-40B4-BE49-F238E27FC236}">
              <a16:creationId xmlns:a16="http://schemas.microsoft.com/office/drawing/2014/main" id="{28A961FB-7150-4863-AA64-A09D6A817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35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143061</xdr:colOff>
      <xdr:row>185</xdr:row>
      <xdr:rowOff>9339</xdr:rowOff>
    </xdr:to>
    <xdr:pic>
      <xdr:nvPicPr>
        <xdr:cNvPr id="244" name="Picture 243" descr="https://www.bea.gov/scb/_images/tblstrut.gif">
          <a:extLst>
            <a:ext uri="{FF2B5EF4-FFF2-40B4-BE49-F238E27FC236}">
              <a16:creationId xmlns:a16="http://schemas.microsoft.com/office/drawing/2014/main" id="{6D3A35BA-4214-4ADB-B788-A502D60B3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842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143061</xdr:colOff>
      <xdr:row>186</xdr:row>
      <xdr:rowOff>9339</xdr:rowOff>
    </xdr:to>
    <xdr:pic>
      <xdr:nvPicPr>
        <xdr:cNvPr id="245" name="Picture 244" descr="https://www.bea.gov/scb/_images/tblstrut.gif">
          <a:extLst>
            <a:ext uri="{FF2B5EF4-FFF2-40B4-BE49-F238E27FC236}">
              <a16:creationId xmlns:a16="http://schemas.microsoft.com/office/drawing/2014/main" id="{937E862D-727B-4484-9339-7EB3B44A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330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143061</xdr:colOff>
      <xdr:row>187</xdr:row>
      <xdr:rowOff>9339</xdr:rowOff>
    </xdr:to>
    <xdr:pic>
      <xdr:nvPicPr>
        <xdr:cNvPr id="246" name="Picture 245" descr="https://www.bea.gov/scb/_images/tblstrut.gif">
          <a:extLst>
            <a:ext uri="{FF2B5EF4-FFF2-40B4-BE49-F238E27FC236}">
              <a16:creationId xmlns:a16="http://schemas.microsoft.com/office/drawing/2014/main" id="{7E6D0C94-B355-41BF-9B1C-B54804C1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57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143061</xdr:colOff>
      <xdr:row>188</xdr:row>
      <xdr:rowOff>9339</xdr:rowOff>
    </xdr:to>
    <xdr:pic>
      <xdr:nvPicPr>
        <xdr:cNvPr id="247" name="Picture 246" descr="https://www.bea.gov/scb/_images/tblstrut.gif">
          <a:extLst>
            <a:ext uri="{FF2B5EF4-FFF2-40B4-BE49-F238E27FC236}">
              <a16:creationId xmlns:a16="http://schemas.microsoft.com/office/drawing/2014/main" id="{2610DABE-2B2C-4BDF-B18C-980CD080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54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143061</xdr:colOff>
      <xdr:row>189</xdr:row>
      <xdr:rowOff>9339</xdr:rowOff>
    </xdr:to>
    <xdr:pic>
      <xdr:nvPicPr>
        <xdr:cNvPr id="248" name="Picture 247" descr="https://www.bea.gov/scb/_images/tblstrut.gif">
          <a:extLst>
            <a:ext uri="{FF2B5EF4-FFF2-40B4-BE49-F238E27FC236}">
              <a16:creationId xmlns:a16="http://schemas.microsoft.com/office/drawing/2014/main" id="{1C17B122-A7DA-40CE-A76B-47D70D4B1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523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143061</xdr:colOff>
      <xdr:row>190</xdr:row>
      <xdr:rowOff>9339</xdr:rowOff>
    </xdr:to>
    <xdr:pic>
      <xdr:nvPicPr>
        <xdr:cNvPr id="249" name="Picture 248" descr="https://www.bea.gov/scb/_images/tblstrut.gif">
          <a:extLst>
            <a:ext uri="{FF2B5EF4-FFF2-40B4-BE49-F238E27FC236}">
              <a16:creationId xmlns:a16="http://schemas.microsoft.com/office/drawing/2014/main" id="{7DD6C581-DB3A-4AF4-86E3-2F6A3D1F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22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143061</xdr:colOff>
      <xdr:row>191</xdr:row>
      <xdr:rowOff>9339</xdr:rowOff>
    </xdr:to>
    <xdr:pic>
      <xdr:nvPicPr>
        <xdr:cNvPr id="250" name="Picture 249" descr="https://www.bea.gov/scb/_images/tblstrut.gif">
          <a:extLst>
            <a:ext uri="{FF2B5EF4-FFF2-40B4-BE49-F238E27FC236}">
              <a16:creationId xmlns:a16="http://schemas.microsoft.com/office/drawing/2014/main" id="{BCEA99CC-044D-4746-BDF5-7BC07C2BD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690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143061</xdr:colOff>
      <xdr:row>192</xdr:row>
      <xdr:rowOff>9339</xdr:rowOff>
    </xdr:to>
    <xdr:pic>
      <xdr:nvPicPr>
        <xdr:cNvPr id="251" name="Picture 250" descr="https://www.bea.gov/scb/_images/tblstrut.gif">
          <a:extLst>
            <a:ext uri="{FF2B5EF4-FFF2-40B4-BE49-F238E27FC236}">
              <a16:creationId xmlns:a16="http://schemas.microsoft.com/office/drawing/2014/main" id="{24349729-692B-4615-808B-C24DE328F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421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143061</xdr:colOff>
      <xdr:row>195</xdr:row>
      <xdr:rowOff>9339</xdr:rowOff>
    </xdr:to>
    <xdr:pic>
      <xdr:nvPicPr>
        <xdr:cNvPr id="252" name="Picture 251" descr="https://www.bea.gov/scb/_images/tblstrut.gif">
          <a:extLst>
            <a:ext uri="{FF2B5EF4-FFF2-40B4-BE49-F238E27FC236}">
              <a16:creationId xmlns:a16="http://schemas.microsoft.com/office/drawing/2014/main" id="{373F09AA-04E1-4DF5-AFD8-80DF3E6DA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049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143061</xdr:colOff>
      <xdr:row>196</xdr:row>
      <xdr:rowOff>9339</xdr:rowOff>
    </xdr:to>
    <xdr:pic>
      <xdr:nvPicPr>
        <xdr:cNvPr id="253" name="Picture 252" descr="https://www.bea.gov/scb/_images/tblstrut.gif">
          <a:extLst>
            <a:ext uri="{FF2B5EF4-FFF2-40B4-BE49-F238E27FC236}">
              <a16:creationId xmlns:a16="http://schemas.microsoft.com/office/drawing/2014/main" id="{1518E5A6-738E-48D8-B9B8-36F3A276C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02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196</xdr:row>
      <xdr:rowOff>0</xdr:rowOff>
    </xdr:from>
    <xdr:to>
      <xdr:col>0</xdr:col>
      <xdr:colOff>295461</xdr:colOff>
      <xdr:row>196</xdr:row>
      <xdr:rowOff>9339</xdr:rowOff>
    </xdr:to>
    <xdr:pic>
      <xdr:nvPicPr>
        <xdr:cNvPr id="254" name="Picture 253" descr="https://www.bea.gov/scb/_images/tblstrut.gif">
          <a:extLst>
            <a:ext uri="{FF2B5EF4-FFF2-40B4-BE49-F238E27FC236}">
              <a16:creationId xmlns:a16="http://schemas.microsoft.com/office/drawing/2014/main" id="{89FD4415-584A-4A63-AA72-5C7EB3230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589024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143061</xdr:colOff>
      <xdr:row>197</xdr:row>
      <xdr:rowOff>9339</xdr:rowOff>
    </xdr:to>
    <xdr:pic>
      <xdr:nvPicPr>
        <xdr:cNvPr id="255" name="Picture 254" descr="https://www.bea.gov/scb/_images/tblstrut.gif">
          <a:extLst>
            <a:ext uri="{FF2B5EF4-FFF2-40B4-BE49-F238E27FC236}">
              <a16:creationId xmlns:a16="http://schemas.microsoft.com/office/drawing/2014/main" id="{728089D2-7753-470D-9194-3508EEFD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351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197</xdr:row>
      <xdr:rowOff>0</xdr:rowOff>
    </xdr:from>
    <xdr:to>
      <xdr:col>0</xdr:col>
      <xdr:colOff>295461</xdr:colOff>
      <xdr:row>197</xdr:row>
      <xdr:rowOff>9339</xdr:rowOff>
    </xdr:to>
    <xdr:pic>
      <xdr:nvPicPr>
        <xdr:cNvPr id="256" name="Picture 255" descr="https://www.bea.gov/scb/_images/tblstrut.gif">
          <a:extLst>
            <a:ext uri="{FF2B5EF4-FFF2-40B4-BE49-F238E27FC236}">
              <a16:creationId xmlns:a16="http://schemas.microsoft.com/office/drawing/2014/main" id="{45A85908-DEF7-4B39-9B38-F39D78A03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593511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197</xdr:row>
      <xdr:rowOff>0</xdr:rowOff>
    </xdr:from>
    <xdr:to>
      <xdr:col>0</xdr:col>
      <xdr:colOff>438150</xdr:colOff>
      <xdr:row>197</xdr:row>
      <xdr:rowOff>9339</xdr:rowOff>
    </xdr:to>
    <xdr:pic>
      <xdr:nvPicPr>
        <xdr:cNvPr id="257" name="Picture 256" descr="https://www.bea.gov/scb/_images/tblstrut.gif">
          <a:extLst>
            <a:ext uri="{FF2B5EF4-FFF2-40B4-BE49-F238E27FC236}">
              <a16:creationId xmlns:a16="http://schemas.microsoft.com/office/drawing/2014/main" id="{725C2F79-2194-4B36-9EA5-1B5451B07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593511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143061</xdr:colOff>
      <xdr:row>198</xdr:row>
      <xdr:rowOff>9339</xdr:rowOff>
    </xdr:to>
    <xdr:pic>
      <xdr:nvPicPr>
        <xdr:cNvPr id="258" name="Picture 257" descr="https://www.bea.gov/scb/_images/tblstrut.gif">
          <a:extLst>
            <a:ext uri="{FF2B5EF4-FFF2-40B4-BE49-F238E27FC236}">
              <a16:creationId xmlns:a16="http://schemas.microsoft.com/office/drawing/2014/main" id="{8BBC1007-0CC7-480D-9AB8-6A255A055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99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198</xdr:row>
      <xdr:rowOff>0</xdr:rowOff>
    </xdr:from>
    <xdr:to>
      <xdr:col>0</xdr:col>
      <xdr:colOff>295461</xdr:colOff>
      <xdr:row>198</xdr:row>
      <xdr:rowOff>9339</xdr:rowOff>
    </xdr:to>
    <xdr:pic>
      <xdr:nvPicPr>
        <xdr:cNvPr id="259" name="Picture 258" descr="https://www.bea.gov/scb/_images/tblstrut.gif">
          <a:extLst>
            <a:ext uri="{FF2B5EF4-FFF2-40B4-BE49-F238E27FC236}">
              <a16:creationId xmlns:a16="http://schemas.microsoft.com/office/drawing/2014/main" id="{11498480-F81B-4140-8281-EB1FA02D1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597998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198</xdr:row>
      <xdr:rowOff>0</xdr:rowOff>
    </xdr:from>
    <xdr:to>
      <xdr:col>0</xdr:col>
      <xdr:colOff>438150</xdr:colOff>
      <xdr:row>198</xdr:row>
      <xdr:rowOff>9339</xdr:rowOff>
    </xdr:to>
    <xdr:pic>
      <xdr:nvPicPr>
        <xdr:cNvPr id="260" name="Picture 259" descr="https://www.bea.gov/scb/_images/tblstrut.gif">
          <a:extLst>
            <a:ext uri="{FF2B5EF4-FFF2-40B4-BE49-F238E27FC236}">
              <a16:creationId xmlns:a16="http://schemas.microsoft.com/office/drawing/2014/main" id="{F3E3A119-BD19-414D-B273-888A9CC6A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597998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143061</xdr:colOff>
      <xdr:row>199</xdr:row>
      <xdr:rowOff>9339</xdr:rowOff>
    </xdr:to>
    <xdr:pic>
      <xdr:nvPicPr>
        <xdr:cNvPr id="261" name="Picture 260" descr="https://www.bea.gov/scb/_images/tblstrut.gif">
          <a:extLst>
            <a:ext uri="{FF2B5EF4-FFF2-40B4-BE49-F238E27FC236}">
              <a16:creationId xmlns:a16="http://schemas.microsoft.com/office/drawing/2014/main" id="{95652333-7AA8-4F89-8CFF-2AA468B32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248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199</xdr:row>
      <xdr:rowOff>0</xdr:rowOff>
    </xdr:from>
    <xdr:to>
      <xdr:col>0</xdr:col>
      <xdr:colOff>295461</xdr:colOff>
      <xdr:row>199</xdr:row>
      <xdr:rowOff>9339</xdr:rowOff>
    </xdr:to>
    <xdr:pic>
      <xdr:nvPicPr>
        <xdr:cNvPr id="262" name="Picture 261" descr="https://www.bea.gov/scb/_images/tblstrut.gif">
          <a:extLst>
            <a:ext uri="{FF2B5EF4-FFF2-40B4-BE49-F238E27FC236}">
              <a16:creationId xmlns:a16="http://schemas.microsoft.com/office/drawing/2014/main" id="{F55F6131-7244-4535-933D-528FDFD68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602486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199</xdr:row>
      <xdr:rowOff>0</xdr:rowOff>
    </xdr:from>
    <xdr:to>
      <xdr:col>0</xdr:col>
      <xdr:colOff>438150</xdr:colOff>
      <xdr:row>199</xdr:row>
      <xdr:rowOff>9339</xdr:rowOff>
    </xdr:to>
    <xdr:pic>
      <xdr:nvPicPr>
        <xdr:cNvPr id="263" name="Picture 262" descr="https://www.bea.gov/scb/_images/tblstrut.gif">
          <a:extLst>
            <a:ext uri="{FF2B5EF4-FFF2-40B4-BE49-F238E27FC236}">
              <a16:creationId xmlns:a16="http://schemas.microsoft.com/office/drawing/2014/main" id="{309B5851-5408-4DA9-90BD-49F9B7779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602486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143061</xdr:colOff>
      <xdr:row>200</xdr:row>
      <xdr:rowOff>9339</xdr:rowOff>
    </xdr:to>
    <xdr:pic>
      <xdr:nvPicPr>
        <xdr:cNvPr id="264" name="Picture 263" descr="https://www.bea.gov/scb/_images/tblstrut.gif">
          <a:extLst>
            <a:ext uri="{FF2B5EF4-FFF2-40B4-BE49-F238E27FC236}">
              <a16:creationId xmlns:a16="http://schemas.microsoft.com/office/drawing/2014/main" id="{2348A64E-3928-4C1F-8AEF-6A96FC11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697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200</xdr:row>
      <xdr:rowOff>0</xdr:rowOff>
    </xdr:from>
    <xdr:to>
      <xdr:col>0</xdr:col>
      <xdr:colOff>295461</xdr:colOff>
      <xdr:row>200</xdr:row>
      <xdr:rowOff>9339</xdr:rowOff>
    </xdr:to>
    <xdr:pic>
      <xdr:nvPicPr>
        <xdr:cNvPr id="265" name="Picture 264" descr="https://www.bea.gov/scb/_images/tblstrut.gif">
          <a:extLst>
            <a:ext uri="{FF2B5EF4-FFF2-40B4-BE49-F238E27FC236}">
              <a16:creationId xmlns:a16="http://schemas.microsoft.com/office/drawing/2014/main" id="{64760E4B-0E17-4E54-8264-74B52722D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606973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200</xdr:row>
      <xdr:rowOff>0</xdr:rowOff>
    </xdr:from>
    <xdr:to>
      <xdr:col>0</xdr:col>
      <xdr:colOff>438150</xdr:colOff>
      <xdr:row>200</xdr:row>
      <xdr:rowOff>9339</xdr:rowOff>
    </xdr:to>
    <xdr:pic>
      <xdr:nvPicPr>
        <xdr:cNvPr id="266" name="Picture 265" descr="https://www.bea.gov/scb/_images/tblstrut.gif">
          <a:extLst>
            <a:ext uri="{FF2B5EF4-FFF2-40B4-BE49-F238E27FC236}">
              <a16:creationId xmlns:a16="http://schemas.microsoft.com/office/drawing/2014/main" id="{A4B4F65C-86EE-4EBC-9C67-1E05D39F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606973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143061</xdr:colOff>
      <xdr:row>201</xdr:row>
      <xdr:rowOff>9339</xdr:rowOff>
    </xdr:to>
    <xdr:pic>
      <xdr:nvPicPr>
        <xdr:cNvPr id="267" name="Picture 266" descr="https://www.bea.gov/scb/_images/tblstrut.gif">
          <a:extLst>
            <a:ext uri="{FF2B5EF4-FFF2-40B4-BE49-F238E27FC236}">
              <a16:creationId xmlns:a16="http://schemas.microsoft.com/office/drawing/2014/main" id="{0042E815-20A3-4D9E-AF11-7AC7D3480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217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201</xdr:row>
      <xdr:rowOff>0</xdr:rowOff>
    </xdr:from>
    <xdr:to>
      <xdr:col>0</xdr:col>
      <xdr:colOff>295461</xdr:colOff>
      <xdr:row>201</xdr:row>
      <xdr:rowOff>9339</xdr:rowOff>
    </xdr:to>
    <xdr:pic>
      <xdr:nvPicPr>
        <xdr:cNvPr id="268" name="Picture 267" descr="https://www.bea.gov/scb/_images/tblstrut.gif">
          <a:extLst>
            <a:ext uri="{FF2B5EF4-FFF2-40B4-BE49-F238E27FC236}">
              <a16:creationId xmlns:a16="http://schemas.microsoft.com/office/drawing/2014/main" id="{6BCD54B4-2247-425D-A7D2-166D950A1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609217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143061</xdr:colOff>
      <xdr:row>202</xdr:row>
      <xdr:rowOff>9339</xdr:rowOff>
    </xdr:to>
    <xdr:pic>
      <xdr:nvPicPr>
        <xdr:cNvPr id="269" name="Picture 268" descr="https://www.bea.gov/scb/_images/tblstrut.gif">
          <a:extLst>
            <a:ext uri="{FF2B5EF4-FFF2-40B4-BE49-F238E27FC236}">
              <a16:creationId xmlns:a16="http://schemas.microsoft.com/office/drawing/2014/main" id="{754BA9FD-2C7B-4CF6-A20A-A4D113031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70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202</xdr:row>
      <xdr:rowOff>0</xdr:rowOff>
    </xdr:from>
    <xdr:to>
      <xdr:col>0</xdr:col>
      <xdr:colOff>295461</xdr:colOff>
      <xdr:row>202</xdr:row>
      <xdr:rowOff>9339</xdr:rowOff>
    </xdr:to>
    <xdr:pic>
      <xdr:nvPicPr>
        <xdr:cNvPr id="270" name="Picture 269" descr="https://www.bea.gov/scb/_images/tblstrut.gif">
          <a:extLst>
            <a:ext uri="{FF2B5EF4-FFF2-40B4-BE49-F238E27FC236}">
              <a16:creationId xmlns:a16="http://schemas.microsoft.com/office/drawing/2014/main" id="{260C4B33-F463-44A0-B381-CF47C3FDC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613704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202</xdr:row>
      <xdr:rowOff>0</xdr:rowOff>
    </xdr:from>
    <xdr:to>
      <xdr:col>0</xdr:col>
      <xdr:colOff>438150</xdr:colOff>
      <xdr:row>202</xdr:row>
      <xdr:rowOff>9339</xdr:rowOff>
    </xdr:to>
    <xdr:pic>
      <xdr:nvPicPr>
        <xdr:cNvPr id="271" name="Picture 270" descr="https://www.bea.gov/scb/_images/tblstrut.gif">
          <a:extLst>
            <a:ext uri="{FF2B5EF4-FFF2-40B4-BE49-F238E27FC236}">
              <a16:creationId xmlns:a16="http://schemas.microsoft.com/office/drawing/2014/main" id="{397E1403-FDC3-4088-A7EE-9449BA64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613704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143061</xdr:colOff>
      <xdr:row>203</xdr:row>
      <xdr:rowOff>9339</xdr:rowOff>
    </xdr:to>
    <xdr:pic>
      <xdr:nvPicPr>
        <xdr:cNvPr id="272" name="Picture 271" descr="https://www.bea.gov/scb/_images/tblstrut.gif">
          <a:extLst>
            <a:ext uri="{FF2B5EF4-FFF2-40B4-BE49-F238E27FC236}">
              <a16:creationId xmlns:a16="http://schemas.microsoft.com/office/drawing/2014/main" id="{27245889-EC09-45D8-B655-D7B7993E8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43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203</xdr:row>
      <xdr:rowOff>0</xdr:rowOff>
    </xdr:from>
    <xdr:to>
      <xdr:col>0</xdr:col>
      <xdr:colOff>295461</xdr:colOff>
      <xdr:row>203</xdr:row>
      <xdr:rowOff>9339</xdr:rowOff>
    </xdr:to>
    <xdr:pic>
      <xdr:nvPicPr>
        <xdr:cNvPr id="273" name="Picture 272" descr="https://www.bea.gov/scb/_images/tblstrut.gif">
          <a:extLst>
            <a:ext uri="{FF2B5EF4-FFF2-40B4-BE49-F238E27FC236}">
              <a16:creationId xmlns:a16="http://schemas.microsoft.com/office/drawing/2014/main" id="{8AEF830B-CFE4-4BDE-A221-B9F538006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620435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203</xdr:row>
      <xdr:rowOff>0</xdr:rowOff>
    </xdr:from>
    <xdr:to>
      <xdr:col>0</xdr:col>
      <xdr:colOff>438150</xdr:colOff>
      <xdr:row>203</xdr:row>
      <xdr:rowOff>9339</xdr:rowOff>
    </xdr:to>
    <xdr:pic>
      <xdr:nvPicPr>
        <xdr:cNvPr id="274" name="Picture 273" descr="https://www.bea.gov/scb/_images/tblstrut.gif">
          <a:extLst>
            <a:ext uri="{FF2B5EF4-FFF2-40B4-BE49-F238E27FC236}">
              <a16:creationId xmlns:a16="http://schemas.microsoft.com/office/drawing/2014/main" id="{178936E7-A0A3-4CE6-8F1C-DEFC8BFF4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620435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143061</xdr:colOff>
      <xdr:row>204</xdr:row>
      <xdr:rowOff>9339</xdr:rowOff>
    </xdr:to>
    <xdr:pic>
      <xdr:nvPicPr>
        <xdr:cNvPr id="275" name="Picture 274" descr="https://www.bea.gov/scb/_images/tblstrut.gif">
          <a:extLst>
            <a:ext uri="{FF2B5EF4-FFF2-40B4-BE49-F238E27FC236}">
              <a16:creationId xmlns:a16="http://schemas.microsoft.com/office/drawing/2014/main" id="{10F24D4D-9748-43CB-B9ED-28AAD6827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165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204</xdr:row>
      <xdr:rowOff>0</xdr:rowOff>
    </xdr:from>
    <xdr:to>
      <xdr:col>0</xdr:col>
      <xdr:colOff>295461</xdr:colOff>
      <xdr:row>204</xdr:row>
      <xdr:rowOff>9339</xdr:rowOff>
    </xdr:to>
    <xdr:pic>
      <xdr:nvPicPr>
        <xdr:cNvPr id="276" name="Picture 275" descr="https://www.bea.gov/scb/_images/tblstrut.gif">
          <a:extLst>
            <a:ext uri="{FF2B5EF4-FFF2-40B4-BE49-F238E27FC236}">
              <a16:creationId xmlns:a16="http://schemas.microsoft.com/office/drawing/2014/main" id="{97640588-FBEB-4FCE-B864-C966EAE42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63165367"/>
          <a:ext cx="143933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204</xdr:row>
      <xdr:rowOff>0</xdr:rowOff>
    </xdr:from>
    <xdr:to>
      <xdr:col>0</xdr:col>
      <xdr:colOff>438150</xdr:colOff>
      <xdr:row>204</xdr:row>
      <xdr:rowOff>9339</xdr:rowOff>
    </xdr:to>
    <xdr:pic>
      <xdr:nvPicPr>
        <xdr:cNvPr id="277" name="Picture 276" descr="https://www.bea.gov/scb/_images/tblstrut.gif">
          <a:extLst>
            <a:ext uri="{FF2B5EF4-FFF2-40B4-BE49-F238E27FC236}">
              <a16:creationId xmlns:a16="http://schemas.microsoft.com/office/drawing/2014/main" id="{73945CAC-19E4-4157-9D6A-7AEEE0668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63165367"/>
          <a:ext cx="143934" cy="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143061</xdr:colOff>
      <xdr:row>205</xdr:row>
      <xdr:rowOff>9339</xdr:rowOff>
    </xdr:to>
    <xdr:pic>
      <xdr:nvPicPr>
        <xdr:cNvPr id="278" name="Picture 277" descr="https://www.bea.gov/scb/_images/tblstrut.gif">
          <a:extLst>
            <a:ext uri="{FF2B5EF4-FFF2-40B4-BE49-F238E27FC236}">
              <a16:creationId xmlns:a16="http://schemas.microsoft.com/office/drawing/2014/main" id="{A48A850E-7FDE-4CAF-B8B1-5DD4D1A98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141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205</xdr:row>
      <xdr:rowOff>0</xdr:rowOff>
    </xdr:from>
    <xdr:to>
      <xdr:col>0</xdr:col>
      <xdr:colOff>295461</xdr:colOff>
      <xdr:row>205</xdr:row>
      <xdr:rowOff>9339</xdr:rowOff>
    </xdr:to>
    <xdr:pic>
      <xdr:nvPicPr>
        <xdr:cNvPr id="279" name="Picture 278" descr="https://www.bea.gov/scb/_images/tblstrut.gif">
          <a:extLst>
            <a:ext uri="{FF2B5EF4-FFF2-40B4-BE49-F238E27FC236}">
              <a16:creationId xmlns:a16="http://schemas.microsoft.com/office/drawing/2014/main" id="{2629EB64-DF91-430F-9042-377FC2C10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63614100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205</xdr:row>
      <xdr:rowOff>0</xdr:rowOff>
    </xdr:from>
    <xdr:to>
      <xdr:col>0</xdr:col>
      <xdr:colOff>438150</xdr:colOff>
      <xdr:row>205</xdr:row>
      <xdr:rowOff>9339</xdr:rowOff>
    </xdr:to>
    <xdr:pic>
      <xdr:nvPicPr>
        <xdr:cNvPr id="280" name="Picture 279" descr="https://www.bea.gov/scb/_images/tblstrut.gif">
          <a:extLst>
            <a:ext uri="{FF2B5EF4-FFF2-40B4-BE49-F238E27FC236}">
              <a16:creationId xmlns:a16="http://schemas.microsoft.com/office/drawing/2014/main" id="{158FE6A7-EC08-4F9D-84BA-E6226CCE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63614100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143061</xdr:colOff>
      <xdr:row>206</xdr:row>
      <xdr:rowOff>9339</xdr:rowOff>
    </xdr:to>
    <xdr:pic>
      <xdr:nvPicPr>
        <xdr:cNvPr id="281" name="Picture 280" descr="https://www.bea.gov/scb/_images/tblstrut.gif">
          <a:extLst>
            <a:ext uri="{FF2B5EF4-FFF2-40B4-BE49-F238E27FC236}">
              <a16:creationId xmlns:a16="http://schemas.microsoft.com/office/drawing/2014/main" id="{D06E65BE-C379-45D8-BC3E-62EA92C3E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62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148167</xdr:colOff>
      <xdr:row>206</xdr:row>
      <xdr:rowOff>0</xdr:rowOff>
    </xdr:from>
    <xdr:to>
      <xdr:col>0</xdr:col>
      <xdr:colOff>295461</xdr:colOff>
      <xdr:row>206</xdr:row>
      <xdr:rowOff>9339</xdr:rowOff>
    </xdr:to>
    <xdr:pic>
      <xdr:nvPicPr>
        <xdr:cNvPr id="282" name="Picture 281" descr="https://www.bea.gov/scb/_images/tblstrut.gif">
          <a:extLst>
            <a:ext uri="{FF2B5EF4-FFF2-40B4-BE49-F238E27FC236}">
              <a16:creationId xmlns:a16="http://schemas.microsoft.com/office/drawing/2014/main" id="{81773310-A175-451E-B6B7-4CC2B3920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7" y="164062833"/>
          <a:ext cx="143933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206</xdr:row>
      <xdr:rowOff>0</xdr:rowOff>
    </xdr:from>
    <xdr:to>
      <xdr:col>0</xdr:col>
      <xdr:colOff>438150</xdr:colOff>
      <xdr:row>206</xdr:row>
      <xdr:rowOff>9339</xdr:rowOff>
    </xdr:to>
    <xdr:pic>
      <xdr:nvPicPr>
        <xdr:cNvPr id="283" name="Picture 282" descr="https://www.bea.gov/scb/_images/tblstrut.gif">
          <a:extLst>
            <a:ext uri="{FF2B5EF4-FFF2-40B4-BE49-F238E27FC236}">
              <a16:creationId xmlns:a16="http://schemas.microsoft.com/office/drawing/2014/main" id="{21261186-8A44-4A9E-8F90-122FED6D4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164062833"/>
          <a:ext cx="143934" cy="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78316</xdr:rowOff>
    </xdr:from>
    <xdr:to>
      <xdr:col>7</xdr:col>
      <xdr:colOff>26458</xdr:colOff>
      <xdr:row>7</xdr:row>
      <xdr:rowOff>159809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6B028F-120B-4D44-B9CC-0F0542F4C561}"/>
                </a:ext>
              </a:extLst>
            </xdr:cNvPr>
            <xdr:cNvSpPr txBox="1"/>
          </xdr:nvSpPr>
          <xdr:spPr>
            <a:xfrm>
              <a:off x="4092575" y="442383"/>
              <a:ext cx="3706283" cy="9916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1947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𝐼𝑛𝑖𝑡𝑖𝑎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sub>
                        </m:sSub>
                      </m:num>
                      <m:den/>
                    </m:f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1948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1947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𝑑𝑒𝑝𝑟𝑒𝑐𝑖𝑎𝑡𝑖𝑜𝑛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𝑖𝑛𝑣𝑒𝑠𝑡𝑚𝑒𝑛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1947</m:t>
                            </m:r>
                          </m:sub>
                        </m:sSub>
                      </m:num>
                      <m:den/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6B028F-120B-4D44-B9CC-0F0542F4C561}"/>
                </a:ext>
              </a:extLst>
            </xdr:cNvPr>
            <xdr:cNvSpPr txBox="1"/>
          </xdr:nvSpPr>
          <xdr:spPr>
            <a:xfrm>
              <a:off x="4092575" y="442383"/>
              <a:ext cx="3706283" cy="9916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𝐾_1947=(𝐼𝑛𝑖𝑡𝑖𝑎𝑙_𝐾)/</a:t>
              </a:r>
              <a:endParaRPr lang="en-US" sz="1100" b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𝐾_1948=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𝐾_1947</a:t>
              </a:r>
              <a:r>
                <a:rPr lang="en-US" sz="1100" b="0" i="0">
                  <a:latin typeface="Cambria Math" panose="02040503050406030204" pitchFamily="18" charset="0"/>
                </a:rPr>
                <a:t>∗(1−𝑑𝑒𝑝𝑟𝑒𝑐𝑖𝑎𝑡𝑖𝑜𝑛)+(𝑖𝑛𝑣𝑒𝑠𝑡𝑚𝑒𝑛𝑡_1947)/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78316</xdr:rowOff>
    </xdr:from>
    <xdr:to>
      <xdr:col>7</xdr:col>
      <xdr:colOff>26458</xdr:colOff>
      <xdr:row>7</xdr:row>
      <xdr:rowOff>159809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5E1159-40C8-4C98-8460-4FDDF152632A}"/>
                </a:ext>
              </a:extLst>
            </xdr:cNvPr>
            <xdr:cNvSpPr txBox="1"/>
          </xdr:nvSpPr>
          <xdr:spPr>
            <a:xfrm>
              <a:off x="180975" y="440266"/>
              <a:ext cx="3731683" cy="98636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1947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𝐼𝑛𝑖𝑡𝑖𝑎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𝑃𝑟𝑖𝑐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1948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1947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𝑑𝑒𝑝𝑟𝑒𝑐𝑖𝑎𝑡𝑖𝑜𝑛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𝑖𝑛𝑣𝑒𝑠𝑡𝑚𝑒𝑛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1947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𝑝𝑟𝑖𝑐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1947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5E1159-40C8-4C98-8460-4FDDF152632A}"/>
                </a:ext>
              </a:extLst>
            </xdr:cNvPr>
            <xdr:cNvSpPr txBox="1"/>
          </xdr:nvSpPr>
          <xdr:spPr>
            <a:xfrm>
              <a:off x="180975" y="440266"/>
              <a:ext cx="3731683" cy="98636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𝐾_1947=(𝐼𝑛𝑖𝑡𝑖𝑎𝑙_𝐾)/(𝑃𝑟𝑖𝑐𝑒_𝑡 )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𝐾_1948=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𝐾_1947</a:t>
              </a:r>
              <a:r>
                <a:rPr lang="en-US" sz="1100" b="0" i="0">
                  <a:latin typeface="Cambria Math" panose="02040503050406030204" pitchFamily="18" charset="0"/>
                </a:rPr>
                <a:t>∗(1−𝑑𝑒𝑝𝑟𝑒𝑐𝑖𝑎𝑡𝑖𝑜𝑛)+(𝑖𝑛𝑣𝑒𝑠𝑡𝑚𝑒𝑛𝑡_1947)/(𝑝𝑟𝑖𝑐𝑒_1947 )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78316</xdr:rowOff>
    </xdr:from>
    <xdr:to>
      <xdr:col>7</xdr:col>
      <xdr:colOff>26458</xdr:colOff>
      <xdr:row>7</xdr:row>
      <xdr:rowOff>159809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F05613D-121E-4E67-A1DD-1A1E6797BA18}"/>
                </a:ext>
              </a:extLst>
            </xdr:cNvPr>
            <xdr:cNvSpPr txBox="1"/>
          </xdr:nvSpPr>
          <xdr:spPr>
            <a:xfrm>
              <a:off x="4092575" y="442383"/>
              <a:ext cx="3706283" cy="9916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1947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𝐼𝑛𝑖𝑡𝑖𝑎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𝑃𝑟𝑖𝑐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1948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1947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𝑑𝑒𝑝𝑟𝑒𝑐𝑖𝑎𝑡𝑖𝑜𝑛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𝑖𝑛𝑣𝑒𝑠𝑡𝑚𝑒𝑛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1947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𝑝𝑟𝑖𝑐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1947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F05613D-121E-4E67-A1DD-1A1E6797BA18}"/>
                </a:ext>
              </a:extLst>
            </xdr:cNvPr>
            <xdr:cNvSpPr txBox="1"/>
          </xdr:nvSpPr>
          <xdr:spPr>
            <a:xfrm>
              <a:off x="4092575" y="442383"/>
              <a:ext cx="3706283" cy="9916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𝐾_1947=(𝐼𝑛𝑖𝑡𝑖𝑎𝑙_𝐾)/(𝑃𝑟𝑖𝑐𝑒_𝑡 )</a:t>
              </a:r>
              <a:endParaRPr lang="en-US" sz="1100" b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𝐾_1948=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𝐾_1947</a:t>
              </a:r>
              <a:r>
                <a:rPr lang="en-US" sz="1100" b="0" i="0">
                  <a:latin typeface="Cambria Math" panose="02040503050406030204" pitchFamily="18" charset="0"/>
                </a:rPr>
                <a:t>∗(1−𝑑𝑒𝑝𝑟𝑒𝑐𝑖𝑎𝑡𝑖𝑜𝑛)+(𝑖𝑛𝑣𝑒𝑠𝑡𝑚𝑒𝑛𝑡_1947)/(𝑝𝑟𝑖𝑐𝑒_1947 )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78316</xdr:rowOff>
    </xdr:from>
    <xdr:to>
      <xdr:col>7</xdr:col>
      <xdr:colOff>26458</xdr:colOff>
      <xdr:row>7</xdr:row>
      <xdr:rowOff>159809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362335-048F-42E2-9255-72F6860F3BBA}"/>
                </a:ext>
              </a:extLst>
            </xdr:cNvPr>
            <xdr:cNvSpPr txBox="1"/>
          </xdr:nvSpPr>
          <xdr:spPr>
            <a:xfrm>
              <a:off x="4094692" y="440266"/>
              <a:ext cx="3735916" cy="9874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1947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𝐼𝑛𝑖𝑡𝑖𝑎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𝑃𝑟𝑖𝑐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1948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1947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𝑑𝑒𝑝𝑟𝑒𝑐𝑖𝑎𝑡𝑖𝑜𝑛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𝑖𝑛𝑣𝑒𝑠𝑡𝑚𝑒𝑛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1947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𝑝𝑟𝑖𝑐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1947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362335-048F-42E2-9255-72F6860F3BBA}"/>
                </a:ext>
              </a:extLst>
            </xdr:cNvPr>
            <xdr:cNvSpPr txBox="1"/>
          </xdr:nvSpPr>
          <xdr:spPr>
            <a:xfrm>
              <a:off x="4094692" y="440266"/>
              <a:ext cx="3735916" cy="9874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𝐾_1947=(𝐼𝑛𝑖𝑡𝑖𝑎𝑙_𝐾)/(𝑃𝑟𝑖𝑐𝑒_𝑡 )</a:t>
              </a:r>
              <a:endParaRPr lang="en-US" sz="1100" b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𝐾_1948=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𝐾_1947</a:t>
              </a:r>
              <a:r>
                <a:rPr lang="en-US" sz="1100" b="0" i="0">
                  <a:latin typeface="Cambria Math" panose="02040503050406030204" pitchFamily="18" charset="0"/>
                </a:rPr>
                <a:t>∗(1−𝑑𝑒𝑝𝑟𝑒𝑐𝑖𝑎𝑡𝑖𝑜𝑛)+(𝑖𝑛𝑣𝑒𝑠𝑡𝑚𝑒𝑛𝑡_1947)/(𝑝𝑟𝑖𝑐𝑒_1947 )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78316</xdr:rowOff>
    </xdr:from>
    <xdr:to>
      <xdr:col>7</xdr:col>
      <xdr:colOff>26458</xdr:colOff>
      <xdr:row>7</xdr:row>
      <xdr:rowOff>159809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C5B620-CCC1-4045-A07F-FEADE7E69A53}"/>
                </a:ext>
              </a:extLst>
            </xdr:cNvPr>
            <xdr:cNvSpPr txBox="1"/>
          </xdr:nvSpPr>
          <xdr:spPr>
            <a:xfrm>
              <a:off x="4092575" y="442383"/>
              <a:ext cx="3706283" cy="9916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/>
                <a:t>Share</a:t>
              </a:r>
              <a:r>
                <a:rPr lang="en-US" sz="1100" b="0" baseline="0"/>
                <a:t> new inv_t=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𝑖𝑛𝑣𝑒𝑠𝑡𝑚𝑒𝑛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𝐾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sub>
                      </m:sSub>
                    </m:den>
                  </m:f>
                </m:oMath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C5B620-CCC1-4045-A07F-FEADE7E69A53}"/>
                </a:ext>
              </a:extLst>
            </xdr:cNvPr>
            <xdr:cNvSpPr txBox="1"/>
          </xdr:nvSpPr>
          <xdr:spPr>
            <a:xfrm>
              <a:off x="4092575" y="442383"/>
              <a:ext cx="3706283" cy="9916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/>
                <a:t>Share</a:t>
              </a:r>
              <a:r>
                <a:rPr lang="en-US" sz="1100" b="0" baseline="0"/>
                <a:t> new inv_t= </a:t>
              </a:r>
              <a:r>
                <a:rPr lang="en-US" sz="1100" b="0" i="0">
                  <a:latin typeface="Cambria Math" panose="02040503050406030204" pitchFamily="18" charset="0"/>
                </a:rPr>
                <a:t>(𝑖𝑛𝑣𝑒𝑠𝑡𝑚𝑒𝑛𝑡_𝑡)/𝐾_(𝑡−1)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a.gov/scb/account_articles/national/0797fr/table3.htm" TargetMode="External"/><Relationship Id="rId13" Type="http://schemas.openxmlformats.org/officeDocument/2006/relationships/hyperlink" Target="https://www.bea.gov/scb/account_articles/national/0797fr/table3.htm" TargetMode="External"/><Relationship Id="rId18" Type="http://schemas.openxmlformats.org/officeDocument/2006/relationships/hyperlink" Target="https://www.bea.gov/scb/account_articles/national/0797fr/table3.htm" TargetMode="External"/><Relationship Id="rId3" Type="http://schemas.openxmlformats.org/officeDocument/2006/relationships/hyperlink" Target="https://www.bea.gov/scb/account_articles/national/0797fr/table3.htm" TargetMode="External"/><Relationship Id="rId21" Type="http://schemas.openxmlformats.org/officeDocument/2006/relationships/hyperlink" Target="https://www.bea.gov/scb/account_articles/national/0797fr/table3.htm" TargetMode="External"/><Relationship Id="rId7" Type="http://schemas.openxmlformats.org/officeDocument/2006/relationships/hyperlink" Target="https://www.bea.gov/scb/account_articles/national/0797fr/table3.htm" TargetMode="External"/><Relationship Id="rId12" Type="http://schemas.openxmlformats.org/officeDocument/2006/relationships/hyperlink" Target="https://www.bea.gov/scb/account_articles/national/0797fr/table3.htm" TargetMode="External"/><Relationship Id="rId17" Type="http://schemas.openxmlformats.org/officeDocument/2006/relationships/hyperlink" Target="https://www.bea.gov/scb/account_articles/national/0797fr/table3.ht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bea.gov/scb/account_articles/national/0797fr/table3.htm" TargetMode="External"/><Relationship Id="rId16" Type="http://schemas.openxmlformats.org/officeDocument/2006/relationships/hyperlink" Target="https://www.bea.gov/scb/account_articles/national/0797fr/table3.htm" TargetMode="External"/><Relationship Id="rId20" Type="http://schemas.openxmlformats.org/officeDocument/2006/relationships/hyperlink" Target="https://www.bea.gov/scb/account_articles/national/0797fr/table3.htm" TargetMode="External"/><Relationship Id="rId1" Type="http://schemas.openxmlformats.org/officeDocument/2006/relationships/hyperlink" Target="https://www.bea.gov/scb/account_articles/national/0797fr/table3.htm" TargetMode="External"/><Relationship Id="rId6" Type="http://schemas.openxmlformats.org/officeDocument/2006/relationships/hyperlink" Target="https://www.bea.gov/scb/account_articles/national/0797fr/table3.htm" TargetMode="External"/><Relationship Id="rId11" Type="http://schemas.openxmlformats.org/officeDocument/2006/relationships/hyperlink" Target="https://www.bea.gov/scb/account_articles/national/0797fr/table3.ht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bea.gov/scb/account_articles/national/0797fr/table3.htm" TargetMode="External"/><Relationship Id="rId15" Type="http://schemas.openxmlformats.org/officeDocument/2006/relationships/hyperlink" Target="https://www.bea.gov/scb/account_articles/national/0797fr/table3.htm" TargetMode="External"/><Relationship Id="rId23" Type="http://schemas.openxmlformats.org/officeDocument/2006/relationships/hyperlink" Target="https://www.bea.gov/scb/account_articles/national/0797fr/table3.htm" TargetMode="External"/><Relationship Id="rId10" Type="http://schemas.openxmlformats.org/officeDocument/2006/relationships/hyperlink" Target="https://www.bea.gov/scb/account_articles/national/0797fr/table3.htm" TargetMode="External"/><Relationship Id="rId19" Type="http://schemas.openxmlformats.org/officeDocument/2006/relationships/hyperlink" Target="https://www.bea.gov/scb/account_articles/national/0797fr/table3.htm" TargetMode="External"/><Relationship Id="rId4" Type="http://schemas.openxmlformats.org/officeDocument/2006/relationships/hyperlink" Target="https://www.bea.gov/scb/account_articles/national/0797fr/table3.htm" TargetMode="External"/><Relationship Id="rId9" Type="http://schemas.openxmlformats.org/officeDocument/2006/relationships/hyperlink" Target="https://www.bea.gov/scb/account_articles/national/0797fr/table3.htm" TargetMode="External"/><Relationship Id="rId14" Type="http://schemas.openxmlformats.org/officeDocument/2006/relationships/hyperlink" Target="https://www.bea.gov/scb/account_articles/national/0797fr/table3.htm" TargetMode="External"/><Relationship Id="rId22" Type="http://schemas.openxmlformats.org/officeDocument/2006/relationships/hyperlink" Target="https://www.bea.gov/scb/account_articles/national/0797fr/table3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"/>
  <sheetViews>
    <sheetView topLeftCell="A115" workbookViewId="0"/>
  </sheetViews>
  <sheetFormatPr defaultRowHeight="15" x14ac:dyDescent="0.25"/>
  <cols>
    <col min="4" max="4" width="15" bestFit="1" customWidth="1"/>
  </cols>
  <sheetData>
    <row r="1" spans="1:4" x14ac:dyDescent="0.25">
      <c r="A1" t="s">
        <v>245</v>
      </c>
    </row>
    <row r="3" spans="1:4" ht="15.75" thickBot="1" x14ac:dyDescent="0.3"/>
    <row r="4" spans="1:4" ht="15.75" thickBot="1" x14ac:dyDescent="0.3">
      <c r="A4" t="str">
        <f>CHAR(C4)</f>
        <v>C</v>
      </c>
      <c r="B4" s="7" t="s">
        <v>129</v>
      </c>
      <c r="C4">
        <v>67</v>
      </c>
      <c r="D4" t="str">
        <f>_xlfn.CONCAT("ren ",A4," equip_",B4)</f>
        <v>ren C equip_1901</v>
      </c>
    </row>
    <row r="5" spans="1:4" ht="15.75" thickBot="1" x14ac:dyDescent="0.3">
      <c r="A5" t="str">
        <f t="shared" ref="A5:A27" si="0">CHAR(C5)</f>
        <v>D</v>
      </c>
      <c r="B5" s="7" t="s">
        <v>130</v>
      </c>
      <c r="C5">
        <f>1+C4</f>
        <v>68</v>
      </c>
      <c r="D5" t="str">
        <f t="shared" ref="D5:D68" si="1">_xlfn.CONCAT("ren ",A5," equip_",B5)</f>
        <v>ren D equip_1902</v>
      </c>
    </row>
    <row r="6" spans="1:4" ht="15.75" thickBot="1" x14ac:dyDescent="0.3">
      <c r="A6" t="str">
        <f t="shared" si="0"/>
        <v>E</v>
      </c>
      <c r="B6" s="7" t="s">
        <v>131</v>
      </c>
      <c r="C6">
        <f t="shared" ref="C6:C31" si="2">1+C5</f>
        <v>69</v>
      </c>
      <c r="D6" t="str">
        <f t="shared" si="1"/>
        <v>ren E equip_1903</v>
      </c>
    </row>
    <row r="7" spans="1:4" ht="15.75" thickBot="1" x14ac:dyDescent="0.3">
      <c r="A7" t="str">
        <f t="shared" si="0"/>
        <v>F</v>
      </c>
      <c r="B7" s="7" t="s">
        <v>132</v>
      </c>
      <c r="C7">
        <f t="shared" si="2"/>
        <v>70</v>
      </c>
      <c r="D7" t="str">
        <f t="shared" si="1"/>
        <v>ren F equip_1904</v>
      </c>
    </row>
    <row r="8" spans="1:4" ht="15.75" thickBot="1" x14ac:dyDescent="0.3">
      <c r="A8" t="str">
        <f t="shared" si="0"/>
        <v>G</v>
      </c>
      <c r="B8" s="7" t="s">
        <v>133</v>
      </c>
      <c r="C8">
        <f t="shared" si="2"/>
        <v>71</v>
      </c>
      <c r="D8" t="str">
        <f t="shared" si="1"/>
        <v>ren G equip_1905</v>
      </c>
    </row>
    <row r="9" spans="1:4" ht="15.75" thickBot="1" x14ac:dyDescent="0.3">
      <c r="A9" t="str">
        <f t="shared" si="0"/>
        <v>H</v>
      </c>
      <c r="B9" s="7" t="s">
        <v>134</v>
      </c>
      <c r="C9">
        <f t="shared" si="2"/>
        <v>72</v>
      </c>
      <c r="D9" t="str">
        <f t="shared" si="1"/>
        <v>ren H equip_1906</v>
      </c>
    </row>
    <row r="10" spans="1:4" ht="15.75" thickBot="1" x14ac:dyDescent="0.3">
      <c r="A10" t="str">
        <f t="shared" si="0"/>
        <v>I</v>
      </c>
      <c r="B10" s="7" t="s">
        <v>135</v>
      </c>
      <c r="C10">
        <f t="shared" si="2"/>
        <v>73</v>
      </c>
      <c r="D10" t="str">
        <f t="shared" si="1"/>
        <v>ren I equip_1907</v>
      </c>
    </row>
    <row r="11" spans="1:4" ht="15.75" thickBot="1" x14ac:dyDescent="0.3">
      <c r="A11" t="str">
        <f t="shared" si="0"/>
        <v>J</v>
      </c>
      <c r="B11" s="7" t="s">
        <v>136</v>
      </c>
      <c r="C11">
        <f t="shared" si="2"/>
        <v>74</v>
      </c>
      <c r="D11" t="str">
        <f t="shared" si="1"/>
        <v>ren J equip_1908</v>
      </c>
    </row>
    <row r="12" spans="1:4" ht="15.75" thickBot="1" x14ac:dyDescent="0.3">
      <c r="A12" t="str">
        <f t="shared" si="0"/>
        <v>K</v>
      </c>
      <c r="B12" s="7" t="s">
        <v>137</v>
      </c>
      <c r="C12">
        <f t="shared" si="2"/>
        <v>75</v>
      </c>
      <c r="D12" t="str">
        <f t="shared" si="1"/>
        <v>ren K equip_1909</v>
      </c>
    </row>
    <row r="13" spans="1:4" ht="15.75" thickBot="1" x14ac:dyDescent="0.3">
      <c r="A13" t="str">
        <f t="shared" si="0"/>
        <v>L</v>
      </c>
      <c r="B13" s="7" t="s">
        <v>138</v>
      </c>
      <c r="C13">
        <f t="shared" si="2"/>
        <v>76</v>
      </c>
      <c r="D13" t="str">
        <f t="shared" si="1"/>
        <v>ren L equip_1910</v>
      </c>
    </row>
    <row r="14" spans="1:4" ht="15.75" thickBot="1" x14ac:dyDescent="0.3">
      <c r="A14" t="str">
        <f t="shared" si="0"/>
        <v>M</v>
      </c>
      <c r="B14" s="7" t="s">
        <v>139</v>
      </c>
      <c r="C14">
        <f t="shared" si="2"/>
        <v>77</v>
      </c>
      <c r="D14" t="str">
        <f t="shared" si="1"/>
        <v>ren M equip_1911</v>
      </c>
    </row>
    <row r="15" spans="1:4" ht="15.75" thickBot="1" x14ac:dyDescent="0.3">
      <c r="A15" t="str">
        <f t="shared" si="0"/>
        <v>N</v>
      </c>
      <c r="B15" s="7" t="s">
        <v>140</v>
      </c>
      <c r="C15">
        <f t="shared" si="2"/>
        <v>78</v>
      </c>
      <c r="D15" t="str">
        <f t="shared" si="1"/>
        <v>ren N equip_1912</v>
      </c>
    </row>
    <row r="16" spans="1:4" ht="15.75" thickBot="1" x14ac:dyDescent="0.3">
      <c r="A16" t="str">
        <f t="shared" si="0"/>
        <v>O</v>
      </c>
      <c r="B16" s="7" t="s">
        <v>141</v>
      </c>
      <c r="C16">
        <f t="shared" si="2"/>
        <v>79</v>
      </c>
      <c r="D16" t="str">
        <f t="shared" si="1"/>
        <v>ren O equip_1913</v>
      </c>
    </row>
    <row r="17" spans="1:4" ht="15.75" thickBot="1" x14ac:dyDescent="0.3">
      <c r="A17" t="str">
        <f t="shared" si="0"/>
        <v>P</v>
      </c>
      <c r="B17" s="7" t="s">
        <v>142</v>
      </c>
      <c r="C17">
        <f t="shared" si="2"/>
        <v>80</v>
      </c>
      <c r="D17" t="str">
        <f t="shared" si="1"/>
        <v>ren P equip_1914</v>
      </c>
    </row>
    <row r="18" spans="1:4" ht="15.75" thickBot="1" x14ac:dyDescent="0.3">
      <c r="A18" t="str">
        <f t="shared" si="0"/>
        <v>Q</v>
      </c>
      <c r="B18" s="7" t="s">
        <v>143</v>
      </c>
      <c r="C18">
        <f t="shared" si="2"/>
        <v>81</v>
      </c>
      <c r="D18" t="str">
        <f t="shared" si="1"/>
        <v>ren Q equip_1915</v>
      </c>
    </row>
    <row r="19" spans="1:4" ht="15.75" thickBot="1" x14ac:dyDescent="0.3">
      <c r="A19" t="str">
        <f t="shared" si="0"/>
        <v>R</v>
      </c>
      <c r="B19" s="7" t="s">
        <v>144</v>
      </c>
      <c r="C19">
        <f t="shared" si="2"/>
        <v>82</v>
      </c>
      <c r="D19" t="str">
        <f t="shared" si="1"/>
        <v>ren R equip_1916</v>
      </c>
    </row>
    <row r="20" spans="1:4" ht="15.75" thickBot="1" x14ac:dyDescent="0.3">
      <c r="A20" t="str">
        <f t="shared" si="0"/>
        <v>S</v>
      </c>
      <c r="B20" s="7" t="s">
        <v>145</v>
      </c>
      <c r="C20">
        <f t="shared" si="2"/>
        <v>83</v>
      </c>
      <c r="D20" t="str">
        <f t="shared" si="1"/>
        <v>ren S equip_1917</v>
      </c>
    </row>
    <row r="21" spans="1:4" ht="15.75" thickBot="1" x14ac:dyDescent="0.3">
      <c r="A21" t="str">
        <f t="shared" si="0"/>
        <v>T</v>
      </c>
      <c r="B21" s="7" t="s">
        <v>146</v>
      </c>
      <c r="C21">
        <f t="shared" si="2"/>
        <v>84</v>
      </c>
      <c r="D21" t="str">
        <f t="shared" si="1"/>
        <v>ren T equip_1918</v>
      </c>
    </row>
    <row r="22" spans="1:4" ht="15.75" thickBot="1" x14ac:dyDescent="0.3">
      <c r="A22" t="str">
        <f t="shared" si="0"/>
        <v>U</v>
      </c>
      <c r="B22" s="7" t="s">
        <v>147</v>
      </c>
      <c r="C22">
        <f t="shared" si="2"/>
        <v>85</v>
      </c>
      <c r="D22" t="str">
        <f t="shared" si="1"/>
        <v>ren U equip_1919</v>
      </c>
    </row>
    <row r="23" spans="1:4" ht="15.75" thickBot="1" x14ac:dyDescent="0.3">
      <c r="A23" t="str">
        <f t="shared" si="0"/>
        <v>V</v>
      </c>
      <c r="B23" s="7" t="s">
        <v>148</v>
      </c>
      <c r="C23">
        <f t="shared" si="2"/>
        <v>86</v>
      </c>
      <c r="D23" t="str">
        <f t="shared" si="1"/>
        <v>ren V equip_1920</v>
      </c>
    </row>
    <row r="24" spans="1:4" ht="15.75" thickBot="1" x14ac:dyDescent="0.3">
      <c r="A24" t="str">
        <f t="shared" si="0"/>
        <v>W</v>
      </c>
      <c r="B24" s="7" t="s">
        <v>149</v>
      </c>
      <c r="C24">
        <f t="shared" si="2"/>
        <v>87</v>
      </c>
      <c r="D24" t="str">
        <f t="shared" si="1"/>
        <v>ren W equip_1921</v>
      </c>
    </row>
    <row r="25" spans="1:4" ht="15.75" thickBot="1" x14ac:dyDescent="0.3">
      <c r="A25" t="str">
        <f t="shared" si="0"/>
        <v>X</v>
      </c>
      <c r="B25" s="7" t="s">
        <v>150</v>
      </c>
      <c r="C25">
        <f t="shared" si="2"/>
        <v>88</v>
      </c>
      <c r="D25" t="str">
        <f t="shared" si="1"/>
        <v>ren X equip_1922</v>
      </c>
    </row>
    <row r="26" spans="1:4" ht="15.75" thickBot="1" x14ac:dyDescent="0.3">
      <c r="A26" t="str">
        <f t="shared" si="0"/>
        <v>Y</v>
      </c>
      <c r="B26" s="7" t="s">
        <v>151</v>
      </c>
      <c r="C26">
        <f t="shared" si="2"/>
        <v>89</v>
      </c>
      <c r="D26" t="str">
        <f t="shared" si="1"/>
        <v>ren Y equip_1923</v>
      </c>
    </row>
    <row r="27" spans="1:4" ht="15.75" thickBot="1" x14ac:dyDescent="0.3">
      <c r="A27" t="str">
        <f t="shared" si="0"/>
        <v>Z</v>
      </c>
      <c r="B27" s="7" t="s">
        <v>152</v>
      </c>
      <c r="C27">
        <f t="shared" si="2"/>
        <v>90</v>
      </c>
      <c r="D27" t="str">
        <f t="shared" si="1"/>
        <v>ren Z equip_1924</v>
      </c>
    </row>
    <row r="28" spans="1:4" ht="15.75" thickBot="1" x14ac:dyDescent="0.3">
      <c r="A28" t="str">
        <f>_xlfn.CONCAT("A",CHAR(C28))</f>
        <v>AA</v>
      </c>
      <c r="B28" s="7" t="s">
        <v>153</v>
      </c>
      <c r="C28">
        <v>65</v>
      </c>
      <c r="D28" t="str">
        <f t="shared" si="1"/>
        <v>ren AA equip_1925</v>
      </c>
    </row>
    <row r="29" spans="1:4" ht="15.75" thickBot="1" x14ac:dyDescent="0.3">
      <c r="A29" t="str">
        <f t="shared" ref="A29:A53" si="3">_xlfn.CONCAT("A",CHAR(C29))</f>
        <v>AB</v>
      </c>
      <c r="B29" s="7" t="s">
        <v>154</v>
      </c>
      <c r="C29">
        <f t="shared" si="2"/>
        <v>66</v>
      </c>
      <c r="D29" t="str">
        <f t="shared" si="1"/>
        <v>ren AB equip_1926</v>
      </c>
    </row>
    <row r="30" spans="1:4" ht="15.75" thickBot="1" x14ac:dyDescent="0.3">
      <c r="A30" t="str">
        <f t="shared" si="3"/>
        <v>AC</v>
      </c>
      <c r="B30" s="7" t="s">
        <v>155</v>
      </c>
      <c r="C30">
        <f t="shared" si="2"/>
        <v>67</v>
      </c>
      <c r="D30" t="str">
        <f t="shared" si="1"/>
        <v>ren AC equip_1927</v>
      </c>
    </row>
    <row r="31" spans="1:4" ht="15.75" thickBot="1" x14ac:dyDescent="0.3">
      <c r="A31" t="str">
        <f t="shared" si="3"/>
        <v>AD</v>
      </c>
      <c r="B31" s="7" t="s">
        <v>156</v>
      </c>
      <c r="C31">
        <f t="shared" si="2"/>
        <v>68</v>
      </c>
      <c r="D31" t="str">
        <f t="shared" si="1"/>
        <v>ren AD equip_1928</v>
      </c>
    </row>
    <row r="32" spans="1:4" ht="15.75" thickBot="1" x14ac:dyDescent="0.3">
      <c r="A32" t="str">
        <f t="shared" si="3"/>
        <v>AE</v>
      </c>
      <c r="B32" s="7" t="s">
        <v>157</v>
      </c>
      <c r="C32">
        <f>1+C31</f>
        <v>69</v>
      </c>
      <c r="D32" t="str">
        <f t="shared" si="1"/>
        <v>ren AE equip_1929</v>
      </c>
    </row>
    <row r="33" spans="1:4" ht="15.75" thickBot="1" x14ac:dyDescent="0.3">
      <c r="A33" t="str">
        <f t="shared" si="3"/>
        <v>AF</v>
      </c>
      <c r="B33" s="8" t="s">
        <v>158</v>
      </c>
      <c r="C33">
        <f t="shared" ref="C33:C96" si="4">1+C32</f>
        <v>70</v>
      </c>
      <c r="D33" t="str">
        <f t="shared" si="1"/>
        <v>ren AF equip_1930</v>
      </c>
    </row>
    <row r="34" spans="1:4" ht="15.75" thickBot="1" x14ac:dyDescent="0.3">
      <c r="A34" t="str">
        <f t="shared" si="3"/>
        <v>AG</v>
      </c>
      <c r="B34" s="7" t="s">
        <v>159</v>
      </c>
      <c r="C34">
        <f t="shared" si="4"/>
        <v>71</v>
      </c>
      <c r="D34" t="str">
        <f t="shared" si="1"/>
        <v>ren AG equip_1931</v>
      </c>
    </row>
    <row r="35" spans="1:4" ht="15.75" thickBot="1" x14ac:dyDescent="0.3">
      <c r="A35" t="str">
        <f t="shared" si="3"/>
        <v>AH</v>
      </c>
      <c r="B35" s="8" t="s">
        <v>160</v>
      </c>
      <c r="C35">
        <f t="shared" si="4"/>
        <v>72</v>
      </c>
      <c r="D35" t="str">
        <f t="shared" si="1"/>
        <v>ren AH equip_1932</v>
      </c>
    </row>
    <row r="36" spans="1:4" ht="15.75" thickBot="1" x14ac:dyDescent="0.3">
      <c r="A36" t="str">
        <f t="shared" si="3"/>
        <v>AI</v>
      </c>
      <c r="B36" s="7" t="s">
        <v>161</v>
      </c>
      <c r="C36">
        <f t="shared" si="4"/>
        <v>73</v>
      </c>
      <c r="D36" t="str">
        <f t="shared" si="1"/>
        <v>ren AI equip_1933</v>
      </c>
    </row>
    <row r="37" spans="1:4" ht="15.75" thickBot="1" x14ac:dyDescent="0.3">
      <c r="A37" t="str">
        <f t="shared" si="3"/>
        <v>AJ</v>
      </c>
      <c r="B37" s="8" t="s">
        <v>162</v>
      </c>
      <c r="C37">
        <f t="shared" si="4"/>
        <v>74</v>
      </c>
      <c r="D37" t="str">
        <f t="shared" si="1"/>
        <v>ren AJ equip_1934</v>
      </c>
    </row>
    <row r="38" spans="1:4" ht="15.75" thickBot="1" x14ac:dyDescent="0.3">
      <c r="A38" t="str">
        <f t="shared" si="3"/>
        <v>AK</v>
      </c>
      <c r="B38" s="7" t="s">
        <v>163</v>
      </c>
      <c r="C38">
        <f t="shared" si="4"/>
        <v>75</v>
      </c>
      <c r="D38" t="str">
        <f t="shared" si="1"/>
        <v>ren AK equip_1935</v>
      </c>
    </row>
    <row r="39" spans="1:4" ht="15.75" thickBot="1" x14ac:dyDescent="0.3">
      <c r="A39" t="str">
        <f t="shared" si="3"/>
        <v>AL</v>
      </c>
      <c r="B39" s="8" t="s">
        <v>164</v>
      </c>
      <c r="C39">
        <f t="shared" si="4"/>
        <v>76</v>
      </c>
      <c r="D39" t="str">
        <f t="shared" si="1"/>
        <v>ren AL equip_1936</v>
      </c>
    </row>
    <row r="40" spans="1:4" ht="15.75" thickBot="1" x14ac:dyDescent="0.3">
      <c r="A40" t="str">
        <f t="shared" si="3"/>
        <v>AM</v>
      </c>
      <c r="B40" s="7" t="s">
        <v>165</v>
      </c>
      <c r="C40">
        <f t="shared" si="4"/>
        <v>77</v>
      </c>
      <c r="D40" t="str">
        <f t="shared" si="1"/>
        <v>ren AM equip_1937</v>
      </c>
    </row>
    <row r="41" spans="1:4" ht="15.75" thickBot="1" x14ac:dyDescent="0.3">
      <c r="A41" t="str">
        <f t="shared" si="3"/>
        <v>AN</v>
      </c>
      <c r="B41" s="8" t="s">
        <v>166</v>
      </c>
      <c r="C41">
        <f t="shared" si="4"/>
        <v>78</v>
      </c>
      <c r="D41" t="str">
        <f t="shared" si="1"/>
        <v>ren AN equip_1938</v>
      </c>
    </row>
    <row r="42" spans="1:4" ht="15.75" thickBot="1" x14ac:dyDescent="0.3">
      <c r="A42" t="str">
        <f t="shared" si="3"/>
        <v>AO</v>
      </c>
      <c r="B42" s="7" t="s">
        <v>167</v>
      </c>
      <c r="C42">
        <f t="shared" si="4"/>
        <v>79</v>
      </c>
      <c r="D42" t="str">
        <f t="shared" si="1"/>
        <v>ren AO equip_1939</v>
      </c>
    </row>
    <row r="43" spans="1:4" ht="15.75" thickBot="1" x14ac:dyDescent="0.3">
      <c r="A43" t="str">
        <f t="shared" si="3"/>
        <v>AP</v>
      </c>
      <c r="B43" s="8" t="s">
        <v>168</v>
      </c>
      <c r="C43">
        <f t="shared" si="4"/>
        <v>80</v>
      </c>
      <c r="D43" t="str">
        <f t="shared" si="1"/>
        <v>ren AP equip_1940</v>
      </c>
    </row>
    <row r="44" spans="1:4" ht="15.75" thickBot="1" x14ac:dyDescent="0.3">
      <c r="A44" t="str">
        <f t="shared" si="3"/>
        <v>AQ</v>
      </c>
      <c r="B44" s="7" t="s">
        <v>169</v>
      </c>
      <c r="C44">
        <f t="shared" si="4"/>
        <v>81</v>
      </c>
      <c r="D44" t="str">
        <f t="shared" si="1"/>
        <v>ren AQ equip_1941</v>
      </c>
    </row>
    <row r="45" spans="1:4" ht="15.75" thickBot="1" x14ac:dyDescent="0.3">
      <c r="A45" t="str">
        <f t="shared" si="3"/>
        <v>AR</v>
      </c>
      <c r="B45" s="8" t="s">
        <v>170</v>
      </c>
      <c r="C45">
        <f t="shared" si="4"/>
        <v>82</v>
      </c>
      <c r="D45" t="str">
        <f t="shared" si="1"/>
        <v>ren AR equip_1942</v>
      </c>
    </row>
    <row r="46" spans="1:4" ht="15.75" thickBot="1" x14ac:dyDescent="0.3">
      <c r="A46" t="str">
        <f t="shared" si="3"/>
        <v>AS</v>
      </c>
      <c r="B46" s="7" t="s">
        <v>171</v>
      </c>
      <c r="C46">
        <f t="shared" si="4"/>
        <v>83</v>
      </c>
      <c r="D46" t="str">
        <f t="shared" si="1"/>
        <v>ren AS equip_1943</v>
      </c>
    </row>
    <row r="47" spans="1:4" ht="15.75" thickBot="1" x14ac:dyDescent="0.3">
      <c r="A47" t="str">
        <f t="shared" si="3"/>
        <v>AT</v>
      </c>
      <c r="B47" s="8" t="s">
        <v>172</v>
      </c>
      <c r="C47">
        <f t="shared" si="4"/>
        <v>84</v>
      </c>
      <c r="D47" t="str">
        <f t="shared" si="1"/>
        <v>ren AT equip_1944</v>
      </c>
    </row>
    <row r="48" spans="1:4" ht="15.75" thickBot="1" x14ac:dyDescent="0.3">
      <c r="A48" t="str">
        <f t="shared" si="3"/>
        <v>AU</v>
      </c>
      <c r="B48" s="7" t="s">
        <v>173</v>
      </c>
      <c r="C48">
        <f t="shared" si="4"/>
        <v>85</v>
      </c>
      <c r="D48" t="str">
        <f t="shared" si="1"/>
        <v>ren AU equip_1945</v>
      </c>
    </row>
    <row r="49" spans="1:4" ht="15.75" thickBot="1" x14ac:dyDescent="0.3">
      <c r="A49" t="str">
        <f t="shared" si="3"/>
        <v>AV</v>
      </c>
      <c r="B49" s="8" t="s">
        <v>174</v>
      </c>
      <c r="C49">
        <f t="shared" si="4"/>
        <v>86</v>
      </c>
      <c r="D49" t="str">
        <f t="shared" si="1"/>
        <v>ren AV equip_1946</v>
      </c>
    </row>
    <row r="50" spans="1:4" ht="15.75" thickBot="1" x14ac:dyDescent="0.3">
      <c r="A50" t="str">
        <f t="shared" si="3"/>
        <v>AW</v>
      </c>
      <c r="B50" s="7" t="s">
        <v>175</v>
      </c>
      <c r="C50">
        <f t="shared" si="4"/>
        <v>87</v>
      </c>
      <c r="D50" t="str">
        <f t="shared" si="1"/>
        <v>ren AW equip_1947</v>
      </c>
    </row>
    <row r="51" spans="1:4" ht="15.75" thickBot="1" x14ac:dyDescent="0.3">
      <c r="A51" t="str">
        <f t="shared" si="3"/>
        <v>AX</v>
      </c>
      <c r="B51" s="8" t="s">
        <v>176</v>
      </c>
      <c r="C51">
        <f t="shared" si="4"/>
        <v>88</v>
      </c>
      <c r="D51" t="str">
        <f t="shared" si="1"/>
        <v>ren AX equip_1948</v>
      </c>
    </row>
    <row r="52" spans="1:4" ht="15.75" thickBot="1" x14ac:dyDescent="0.3">
      <c r="A52" t="str">
        <f t="shared" si="3"/>
        <v>AY</v>
      </c>
      <c r="B52" s="7" t="s">
        <v>177</v>
      </c>
      <c r="C52">
        <f t="shared" si="4"/>
        <v>89</v>
      </c>
      <c r="D52" t="str">
        <f t="shared" si="1"/>
        <v>ren AY equip_1949</v>
      </c>
    </row>
    <row r="53" spans="1:4" ht="15.75" thickBot="1" x14ac:dyDescent="0.3">
      <c r="A53" t="str">
        <f t="shared" si="3"/>
        <v>AZ</v>
      </c>
      <c r="B53" s="8" t="s">
        <v>178</v>
      </c>
      <c r="C53">
        <f t="shared" si="4"/>
        <v>90</v>
      </c>
      <c r="D53" t="str">
        <f t="shared" si="1"/>
        <v>ren AZ equip_1950</v>
      </c>
    </row>
    <row r="54" spans="1:4" ht="15.75" thickBot="1" x14ac:dyDescent="0.3">
      <c r="A54" t="str">
        <f>_xlfn.CONCAT("B",CHAR(C54))</f>
        <v>BA</v>
      </c>
      <c r="B54" s="7" t="s">
        <v>179</v>
      </c>
      <c r="C54">
        <v>65</v>
      </c>
      <c r="D54" t="str">
        <f t="shared" si="1"/>
        <v>ren BA equip_1951</v>
      </c>
    </row>
    <row r="55" spans="1:4" ht="15.75" thickBot="1" x14ac:dyDescent="0.3">
      <c r="A55" t="str">
        <f t="shared" ref="A55:A79" si="5">_xlfn.CONCAT("B",CHAR(C55))</f>
        <v>BB</v>
      </c>
      <c r="B55" s="8" t="s">
        <v>180</v>
      </c>
      <c r="C55">
        <f t="shared" si="4"/>
        <v>66</v>
      </c>
      <c r="D55" t="str">
        <f t="shared" si="1"/>
        <v>ren BB equip_1952</v>
      </c>
    </row>
    <row r="56" spans="1:4" ht="15.75" thickBot="1" x14ac:dyDescent="0.3">
      <c r="A56" t="str">
        <f t="shared" si="5"/>
        <v>BC</v>
      </c>
      <c r="B56" s="7" t="s">
        <v>181</v>
      </c>
      <c r="C56">
        <f t="shared" si="4"/>
        <v>67</v>
      </c>
      <c r="D56" t="str">
        <f t="shared" si="1"/>
        <v>ren BC equip_1953</v>
      </c>
    </row>
    <row r="57" spans="1:4" ht="15.75" thickBot="1" x14ac:dyDescent="0.3">
      <c r="A57" t="str">
        <f t="shared" si="5"/>
        <v>BD</v>
      </c>
      <c r="B57" s="8" t="s">
        <v>182</v>
      </c>
      <c r="C57">
        <f t="shared" si="4"/>
        <v>68</v>
      </c>
      <c r="D57" t="str">
        <f t="shared" si="1"/>
        <v>ren BD equip_1954</v>
      </c>
    </row>
    <row r="58" spans="1:4" ht="15.75" thickBot="1" x14ac:dyDescent="0.3">
      <c r="A58" t="str">
        <f t="shared" si="5"/>
        <v>BE</v>
      </c>
      <c r="B58" s="7" t="s">
        <v>183</v>
      </c>
      <c r="C58">
        <f t="shared" si="4"/>
        <v>69</v>
      </c>
      <c r="D58" t="str">
        <f t="shared" si="1"/>
        <v>ren BE equip_1955</v>
      </c>
    </row>
    <row r="59" spans="1:4" ht="15.75" thickBot="1" x14ac:dyDescent="0.3">
      <c r="A59" t="str">
        <f t="shared" si="5"/>
        <v>BF</v>
      </c>
      <c r="B59" s="8" t="s">
        <v>184</v>
      </c>
      <c r="C59">
        <f t="shared" si="4"/>
        <v>70</v>
      </c>
      <c r="D59" t="str">
        <f t="shared" si="1"/>
        <v>ren BF equip_1956</v>
      </c>
    </row>
    <row r="60" spans="1:4" ht="15.75" thickBot="1" x14ac:dyDescent="0.3">
      <c r="A60" t="str">
        <f t="shared" si="5"/>
        <v>BG</v>
      </c>
      <c r="B60" s="7" t="s">
        <v>185</v>
      </c>
      <c r="C60">
        <f t="shared" si="4"/>
        <v>71</v>
      </c>
      <c r="D60" t="str">
        <f t="shared" si="1"/>
        <v>ren BG equip_1957</v>
      </c>
    </row>
    <row r="61" spans="1:4" ht="15.75" thickBot="1" x14ac:dyDescent="0.3">
      <c r="A61" t="str">
        <f t="shared" si="5"/>
        <v>BH</v>
      </c>
      <c r="B61" s="8" t="s">
        <v>186</v>
      </c>
      <c r="C61">
        <f t="shared" si="4"/>
        <v>72</v>
      </c>
      <c r="D61" t="str">
        <f t="shared" si="1"/>
        <v>ren BH equip_1958</v>
      </c>
    </row>
    <row r="62" spans="1:4" ht="15.75" thickBot="1" x14ac:dyDescent="0.3">
      <c r="A62" t="str">
        <f t="shared" si="5"/>
        <v>BI</v>
      </c>
      <c r="B62" s="7" t="s">
        <v>187</v>
      </c>
      <c r="C62">
        <f t="shared" si="4"/>
        <v>73</v>
      </c>
      <c r="D62" t="str">
        <f t="shared" si="1"/>
        <v>ren BI equip_1959</v>
      </c>
    </row>
    <row r="63" spans="1:4" ht="15.75" thickBot="1" x14ac:dyDescent="0.3">
      <c r="A63" t="str">
        <f t="shared" si="5"/>
        <v>BJ</v>
      </c>
      <c r="B63" s="8" t="s">
        <v>188</v>
      </c>
      <c r="C63">
        <f t="shared" si="4"/>
        <v>74</v>
      </c>
      <c r="D63" t="str">
        <f t="shared" si="1"/>
        <v>ren BJ equip_1960</v>
      </c>
    </row>
    <row r="64" spans="1:4" ht="15.75" thickBot="1" x14ac:dyDescent="0.3">
      <c r="A64" t="str">
        <f t="shared" si="5"/>
        <v>BK</v>
      </c>
      <c r="B64" s="7" t="s">
        <v>189</v>
      </c>
      <c r="C64">
        <f t="shared" si="4"/>
        <v>75</v>
      </c>
      <c r="D64" t="str">
        <f t="shared" si="1"/>
        <v>ren BK equip_1961</v>
      </c>
    </row>
    <row r="65" spans="1:4" ht="15.75" thickBot="1" x14ac:dyDescent="0.3">
      <c r="A65" t="str">
        <f t="shared" si="5"/>
        <v>BL</v>
      </c>
      <c r="B65" s="8" t="s">
        <v>190</v>
      </c>
      <c r="C65">
        <f t="shared" si="4"/>
        <v>76</v>
      </c>
      <c r="D65" t="str">
        <f t="shared" si="1"/>
        <v>ren BL equip_1962</v>
      </c>
    </row>
    <row r="66" spans="1:4" ht="15.75" thickBot="1" x14ac:dyDescent="0.3">
      <c r="A66" t="str">
        <f t="shared" si="5"/>
        <v>BM</v>
      </c>
      <c r="B66" s="7" t="s">
        <v>191</v>
      </c>
      <c r="C66">
        <f t="shared" si="4"/>
        <v>77</v>
      </c>
      <c r="D66" t="str">
        <f t="shared" si="1"/>
        <v>ren BM equip_1963</v>
      </c>
    </row>
    <row r="67" spans="1:4" ht="15.75" thickBot="1" x14ac:dyDescent="0.3">
      <c r="A67" t="str">
        <f t="shared" si="5"/>
        <v>BN</v>
      </c>
      <c r="B67" s="8" t="s">
        <v>192</v>
      </c>
      <c r="C67">
        <f t="shared" si="4"/>
        <v>78</v>
      </c>
      <c r="D67" t="str">
        <f t="shared" si="1"/>
        <v>ren BN equip_1964</v>
      </c>
    </row>
    <row r="68" spans="1:4" ht="15.75" thickBot="1" x14ac:dyDescent="0.3">
      <c r="A68" t="str">
        <f t="shared" si="5"/>
        <v>BO</v>
      </c>
      <c r="B68" s="7" t="s">
        <v>193</v>
      </c>
      <c r="C68">
        <f t="shared" si="4"/>
        <v>79</v>
      </c>
      <c r="D68" t="str">
        <f t="shared" si="1"/>
        <v>ren BO equip_1965</v>
      </c>
    </row>
    <row r="69" spans="1:4" ht="15.75" thickBot="1" x14ac:dyDescent="0.3">
      <c r="A69" t="str">
        <f t="shared" si="5"/>
        <v>BP</v>
      </c>
      <c r="B69" s="8" t="s">
        <v>194</v>
      </c>
      <c r="C69">
        <f t="shared" si="4"/>
        <v>80</v>
      </c>
      <c r="D69" t="str">
        <f t="shared" ref="D69:D119" si="6">_xlfn.CONCAT("ren ",A69," equip_",B69)</f>
        <v>ren BP equip_1966</v>
      </c>
    </row>
    <row r="70" spans="1:4" ht="15.75" thickBot="1" x14ac:dyDescent="0.3">
      <c r="A70" t="str">
        <f t="shared" si="5"/>
        <v>BQ</v>
      </c>
      <c r="B70" s="7" t="s">
        <v>195</v>
      </c>
      <c r="C70">
        <f t="shared" si="4"/>
        <v>81</v>
      </c>
      <c r="D70" t="str">
        <f t="shared" si="6"/>
        <v>ren BQ equip_1967</v>
      </c>
    </row>
    <row r="71" spans="1:4" ht="15.75" thickBot="1" x14ac:dyDescent="0.3">
      <c r="A71" t="str">
        <f t="shared" si="5"/>
        <v>BR</v>
      </c>
      <c r="B71" s="8" t="s">
        <v>196</v>
      </c>
      <c r="C71">
        <f t="shared" si="4"/>
        <v>82</v>
      </c>
      <c r="D71" t="str">
        <f t="shared" si="6"/>
        <v>ren BR equip_1968</v>
      </c>
    </row>
    <row r="72" spans="1:4" ht="15.75" thickBot="1" x14ac:dyDescent="0.3">
      <c r="A72" t="str">
        <f t="shared" si="5"/>
        <v>BS</v>
      </c>
      <c r="B72" s="7" t="s">
        <v>197</v>
      </c>
      <c r="C72">
        <f t="shared" si="4"/>
        <v>83</v>
      </c>
      <c r="D72" t="str">
        <f t="shared" si="6"/>
        <v>ren BS equip_1969</v>
      </c>
    </row>
    <row r="73" spans="1:4" ht="15.75" thickBot="1" x14ac:dyDescent="0.3">
      <c r="A73" t="str">
        <f t="shared" si="5"/>
        <v>BT</v>
      </c>
      <c r="B73" s="8" t="s">
        <v>198</v>
      </c>
      <c r="C73">
        <f t="shared" si="4"/>
        <v>84</v>
      </c>
      <c r="D73" t="str">
        <f t="shared" si="6"/>
        <v>ren BT equip_1970</v>
      </c>
    </row>
    <row r="74" spans="1:4" ht="15.75" thickBot="1" x14ac:dyDescent="0.3">
      <c r="A74" t="str">
        <f t="shared" si="5"/>
        <v>BU</v>
      </c>
      <c r="B74" s="7" t="s">
        <v>199</v>
      </c>
      <c r="C74">
        <f t="shared" si="4"/>
        <v>85</v>
      </c>
      <c r="D74" t="str">
        <f t="shared" si="6"/>
        <v>ren BU equip_1971</v>
      </c>
    </row>
    <row r="75" spans="1:4" ht="15.75" thickBot="1" x14ac:dyDescent="0.3">
      <c r="A75" t="str">
        <f t="shared" si="5"/>
        <v>BV</v>
      </c>
      <c r="B75" s="8" t="s">
        <v>200</v>
      </c>
      <c r="C75">
        <f t="shared" si="4"/>
        <v>86</v>
      </c>
      <c r="D75" t="str">
        <f t="shared" si="6"/>
        <v>ren BV equip_1972</v>
      </c>
    </row>
    <row r="76" spans="1:4" ht="15.75" thickBot="1" x14ac:dyDescent="0.3">
      <c r="A76" t="str">
        <f t="shared" si="5"/>
        <v>BW</v>
      </c>
      <c r="B76" s="7" t="s">
        <v>201</v>
      </c>
      <c r="C76">
        <f t="shared" si="4"/>
        <v>87</v>
      </c>
      <c r="D76" t="str">
        <f t="shared" si="6"/>
        <v>ren BW equip_1973</v>
      </c>
    </row>
    <row r="77" spans="1:4" ht="15.75" thickBot="1" x14ac:dyDescent="0.3">
      <c r="A77" t="str">
        <f t="shared" si="5"/>
        <v>BX</v>
      </c>
      <c r="B77" s="8" t="s">
        <v>202</v>
      </c>
      <c r="C77">
        <f t="shared" si="4"/>
        <v>88</v>
      </c>
      <c r="D77" t="str">
        <f t="shared" si="6"/>
        <v>ren BX equip_1974</v>
      </c>
    </row>
    <row r="78" spans="1:4" ht="15.75" thickBot="1" x14ac:dyDescent="0.3">
      <c r="A78" t="str">
        <f t="shared" si="5"/>
        <v>BY</v>
      </c>
      <c r="B78" s="7" t="s">
        <v>203</v>
      </c>
      <c r="C78">
        <f t="shared" si="4"/>
        <v>89</v>
      </c>
      <c r="D78" t="str">
        <f t="shared" si="6"/>
        <v>ren BY equip_1975</v>
      </c>
    </row>
    <row r="79" spans="1:4" ht="15.75" thickBot="1" x14ac:dyDescent="0.3">
      <c r="A79" t="str">
        <f t="shared" si="5"/>
        <v>BZ</v>
      </c>
      <c r="B79" s="8" t="s">
        <v>204</v>
      </c>
      <c r="C79">
        <f t="shared" si="4"/>
        <v>90</v>
      </c>
      <c r="D79" t="str">
        <f t="shared" si="6"/>
        <v>ren BZ equip_1976</v>
      </c>
    </row>
    <row r="80" spans="1:4" ht="15.75" thickBot="1" x14ac:dyDescent="0.3">
      <c r="A80" t="str">
        <f>_xlfn.CONCAT("C",CHAR(C80))</f>
        <v>CA</v>
      </c>
      <c r="B80" s="7" t="s">
        <v>205</v>
      </c>
      <c r="C80">
        <v>65</v>
      </c>
      <c r="D80" t="str">
        <f t="shared" si="6"/>
        <v>ren CA equip_1977</v>
      </c>
    </row>
    <row r="81" spans="1:4" ht="15.75" thickBot="1" x14ac:dyDescent="0.3">
      <c r="A81" t="str">
        <f t="shared" ref="A81:A105" si="7">_xlfn.CONCAT("C",CHAR(C81))</f>
        <v>CB</v>
      </c>
      <c r="B81" s="8" t="s">
        <v>206</v>
      </c>
      <c r="C81">
        <f t="shared" si="4"/>
        <v>66</v>
      </c>
      <c r="D81" t="str">
        <f t="shared" si="6"/>
        <v>ren CB equip_1978</v>
      </c>
    </row>
    <row r="82" spans="1:4" ht="15.75" thickBot="1" x14ac:dyDescent="0.3">
      <c r="A82" t="str">
        <f t="shared" si="7"/>
        <v>CC</v>
      </c>
      <c r="B82" s="7" t="s">
        <v>207</v>
      </c>
      <c r="C82">
        <f t="shared" si="4"/>
        <v>67</v>
      </c>
      <c r="D82" t="str">
        <f t="shared" si="6"/>
        <v>ren CC equip_1979</v>
      </c>
    </row>
    <row r="83" spans="1:4" ht="15.75" thickBot="1" x14ac:dyDescent="0.3">
      <c r="A83" t="str">
        <f t="shared" si="7"/>
        <v>CD</v>
      </c>
      <c r="B83" s="8" t="s">
        <v>208</v>
      </c>
      <c r="C83">
        <f t="shared" si="4"/>
        <v>68</v>
      </c>
      <c r="D83" t="str">
        <f t="shared" si="6"/>
        <v>ren CD equip_1980</v>
      </c>
    </row>
    <row r="84" spans="1:4" ht="15.75" thickBot="1" x14ac:dyDescent="0.3">
      <c r="A84" t="str">
        <f t="shared" si="7"/>
        <v>CE</v>
      </c>
      <c r="B84" s="7" t="s">
        <v>209</v>
      </c>
      <c r="C84">
        <f t="shared" si="4"/>
        <v>69</v>
      </c>
      <c r="D84" t="str">
        <f t="shared" si="6"/>
        <v>ren CE equip_1981</v>
      </c>
    </row>
    <row r="85" spans="1:4" ht="15.75" thickBot="1" x14ac:dyDescent="0.3">
      <c r="A85" t="str">
        <f t="shared" si="7"/>
        <v>CF</v>
      </c>
      <c r="B85" s="8" t="s">
        <v>210</v>
      </c>
      <c r="C85">
        <f t="shared" si="4"/>
        <v>70</v>
      </c>
      <c r="D85" t="str">
        <f t="shared" si="6"/>
        <v>ren CF equip_1982</v>
      </c>
    </row>
    <row r="86" spans="1:4" ht="15.75" thickBot="1" x14ac:dyDescent="0.3">
      <c r="A86" t="str">
        <f t="shared" si="7"/>
        <v>CG</v>
      </c>
      <c r="B86" s="7" t="s">
        <v>211</v>
      </c>
      <c r="C86">
        <f t="shared" si="4"/>
        <v>71</v>
      </c>
      <c r="D86" t="str">
        <f t="shared" si="6"/>
        <v>ren CG equip_1983</v>
      </c>
    </row>
    <row r="87" spans="1:4" ht="15.75" thickBot="1" x14ac:dyDescent="0.3">
      <c r="A87" t="str">
        <f t="shared" si="7"/>
        <v>CH</v>
      </c>
      <c r="B87" s="8" t="s">
        <v>212</v>
      </c>
      <c r="C87">
        <f t="shared" si="4"/>
        <v>72</v>
      </c>
      <c r="D87" t="str">
        <f t="shared" si="6"/>
        <v>ren CH equip_1984</v>
      </c>
    </row>
    <row r="88" spans="1:4" ht="15.75" thickBot="1" x14ac:dyDescent="0.3">
      <c r="A88" t="str">
        <f t="shared" si="7"/>
        <v>CI</v>
      </c>
      <c r="B88" s="7" t="s">
        <v>213</v>
      </c>
      <c r="C88">
        <f t="shared" si="4"/>
        <v>73</v>
      </c>
      <c r="D88" t="str">
        <f t="shared" si="6"/>
        <v>ren CI equip_1985</v>
      </c>
    </row>
    <row r="89" spans="1:4" ht="15.75" thickBot="1" x14ac:dyDescent="0.3">
      <c r="A89" t="str">
        <f t="shared" si="7"/>
        <v>CJ</v>
      </c>
      <c r="B89" s="8" t="s">
        <v>214</v>
      </c>
      <c r="C89">
        <f t="shared" si="4"/>
        <v>74</v>
      </c>
      <c r="D89" t="str">
        <f t="shared" si="6"/>
        <v>ren CJ equip_1986</v>
      </c>
    </row>
    <row r="90" spans="1:4" ht="15.75" thickBot="1" x14ac:dyDescent="0.3">
      <c r="A90" t="str">
        <f t="shared" si="7"/>
        <v>CK</v>
      </c>
      <c r="B90" s="7" t="s">
        <v>215</v>
      </c>
      <c r="C90">
        <f t="shared" si="4"/>
        <v>75</v>
      </c>
      <c r="D90" t="str">
        <f t="shared" si="6"/>
        <v>ren CK equip_1987</v>
      </c>
    </row>
    <row r="91" spans="1:4" ht="15.75" thickBot="1" x14ac:dyDescent="0.3">
      <c r="A91" t="str">
        <f t="shared" si="7"/>
        <v>CL</v>
      </c>
      <c r="B91" s="8" t="s">
        <v>216</v>
      </c>
      <c r="C91">
        <f t="shared" si="4"/>
        <v>76</v>
      </c>
      <c r="D91" t="str">
        <f t="shared" si="6"/>
        <v>ren CL equip_1988</v>
      </c>
    </row>
    <row r="92" spans="1:4" ht="15.75" thickBot="1" x14ac:dyDescent="0.3">
      <c r="A92" t="str">
        <f t="shared" si="7"/>
        <v>CM</v>
      </c>
      <c r="B92" s="7" t="s">
        <v>217</v>
      </c>
      <c r="C92">
        <f t="shared" si="4"/>
        <v>77</v>
      </c>
      <c r="D92" t="str">
        <f t="shared" si="6"/>
        <v>ren CM equip_1989</v>
      </c>
    </row>
    <row r="93" spans="1:4" ht="15.75" thickBot="1" x14ac:dyDescent="0.3">
      <c r="A93" t="str">
        <f t="shared" si="7"/>
        <v>CN</v>
      </c>
      <c r="B93" s="8" t="s">
        <v>218</v>
      </c>
      <c r="C93">
        <f t="shared" si="4"/>
        <v>78</v>
      </c>
      <c r="D93" t="str">
        <f t="shared" si="6"/>
        <v>ren CN equip_1990</v>
      </c>
    </row>
    <row r="94" spans="1:4" ht="15.75" thickBot="1" x14ac:dyDescent="0.3">
      <c r="A94" t="str">
        <f t="shared" si="7"/>
        <v>CO</v>
      </c>
      <c r="B94" s="7" t="s">
        <v>219</v>
      </c>
      <c r="C94">
        <f t="shared" si="4"/>
        <v>79</v>
      </c>
      <c r="D94" t="str">
        <f t="shared" si="6"/>
        <v>ren CO equip_1991</v>
      </c>
    </row>
    <row r="95" spans="1:4" ht="15.75" thickBot="1" x14ac:dyDescent="0.3">
      <c r="A95" t="str">
        <f t="shared" si="7"/>
        <v>CP</v>
      </c>
      <c r="B95" s="8" t="s">
        <v>220</v>
      </c>
      <c r="C95">
        <f t="shared" si="4"/>
        <v>80</v>
      </c>
      <c r="D95" t="str">
        <f t="shared" si="6"/>
        <v>ren CP equip_1992</v>
      </c>
    </row>
    <row r="96" spans="1:4" ht="15.75" thickBot="1" x14ac:dyDescent="0.3">
      <c r="A96" t="str">
        <f t="shared" si="7"/>
        <v>CQ</v>
      </c>
      <c r="B96" s="7" t="s">
        <v>221</v>
      </c>
      <c r="C96">
        <f t="shared" si="4"/>
        <v>81</v>
      </c>
      <c r="D96" t="str">
        <f t="shared" si="6"/>
        <v>ren CQ equip_1993</v>
      </c>
    </row>
    <row r="97" spans="1:4" ht="15.75" thickBot="1" x14ac:dyDescent="0.3">
      <c r="A97" t="str">
        <f t="shared" si="7"/>
        <v>CR</v>
      </c>
      <c r="B97" s="8" t="s">
        <v>222</v>
      </c>
      <c r="C97">
        <f t="shared" ref="C97:C119" si="8">1+C96</f>
        <v>82</v>
      </c>
      <c r="D97" t="str">
        <f t="shared" si="6"/>
        <v>ren CR equip_1994</v>
      </c>
    </row>
    <row r="98" spans="1:4" ht="15.75" thickBot="1" x14ac:dyDescent="0.3">
      <c r="A98" t="str">
        <f t="shared" si="7"/>
        <v>CS</v>
      </c>
      <c r="B98" s="7" t="s">
        <v>223</v>
      </c>
      <c r="C98">
        <f t="shared" si="8"/>
        <v>83</v>
      </c>
      <c r="D98" t="str">
        <f t="shared" si="6"/>
        <v>ren CS equip_1995</v>
      </c>
    </row>
    <row r="99" spans="1:4" ht="15.75" thickBot="1" x14ac:dyDescent="0.3">
      <c r="A99" t="str">
        <f t="shared" si="7"/>
        <v>CT</v>
      </c>
      <c r="B99" s="8" t="s">
        <v>224</v>
      </c>
      <c r="C99">
        <f t="shared" si="8"/>
        <v>84</v>
      </c>
      <c r="D99" t="str">
        <f t="shared" si="6"/>
        <v>ren CT equip_1996</v>
      </c>
    </row>
    <row r="100" spans="1:4" ht="15.75" thickBot="1" x14ac:dyDescent="0.3">
      <c r="A100" t="str">
        <f t="shared" si="7"/>
        <v>CU</v>
      </c>
      <c r="B100" s="7" t="s">
        <v>225</v>
      </c>
      <c r="C100">
        <f t="shared" si="8"/>
        <v>85</v>
      </c>
      <c r="D100" t="str">
        <f t="shared" si="6"/>
        <v>ren CU equip_1997</v>
      </c>
    </row>
    <row r="101" spans="1:4" ht="15.75" thickBot="1" x14ac:dyDescent="0.3">
      <c r="A101" t="str">
        <f t="shared" si="7"/>
        <v>CV</v>
      </c>
      <c r="B101" s="8" t="s">
        <v>226</v>
      </c>
      <c r="C101">
        <f t="shared" si="8"/>
        <v>86</v>
      </c>
      <c r="D101" t="str">
        <f t="shared" si="6"/>
        <v>ren CV equip_1998</v>
      </c>
    </row>
    <row r="102" spans="1:4" ht="15.75" thickBot="1" x14ac:dyDescent="0.3">
      <c r="A102" t="str">
        <f t="shared" si="7"/>
        <v>CW</v>
      </c>
      <c r="B102" s="7" t="s">
        <v>227</v>
      </c>
      <c r="C102">
        <f t="shared" si="8"/>
        <v>87</v>
      </c>
      <c r="D102" t="str">
        <f t="shared" si="6"/>
        <v>ren CW equip_1999</v>
      </c>
    </row>
    <row r="103" spans="1:4" ht="15.75" thickBot="1" x14ac:dyDescent="0.3">
      <c r="A103" t="str">
        <f t="shared" si="7"/>
        <v>CX</v>
      </c>
      <c r="B103" s="8" t="s">
        <v>228</v>
      </c>
      <c r="C103">
        <f t="shared" si="8"/>
        <v>88</v>
      </c>
      <c r="D103" t="str">
        <f t="shared" si="6"/>
        <v>ren CX equip_2000</v>
      </c>
    </row>
    <row r="104" spans="1:4" ht="15.75" thickBot="1" x14ac:dyDescent="0.3">
      <c r="A104" t="str">
        <f t="shared" si="7"/>
        <v>CY</v>
      </c>
      <c r="B104" s="7" t="s">
        <v>229</v>
      </c>
      <c r="C104">
        <f t="shared" si="8"/>
        <v>89</v>
      </c>
      <c r="D104" t="str">
        <f t="shared" si="6"/>
        <v>ren CY equip_2001</v>
      </c>
    </row>
    <row r="105" spans="1:4" ht="15.75" thickBot="1" x14ac:dyDescent="0.3">
      <c r="A105" t="str">
        <f t="shared" si="7"/>
        <v>CZ</v>
      </c>
      <c r="B105" s="8" t="s">
        <v>230</v>
      </c>
      <c r="C105">
        <f t="shared" si="8"/>
        <v>90</v>
      </c>
      <c r="D105" t="str">
        <f t="shared" si="6"/>
        <v>ren CZ equip_2002</v>
      </c>
    </row>
    <row r="106" spans="1:4" ht="15.75" thickBot="1" x14ac:dyDescent="0.3">
      <c r="A106" t="str">
        <f>_xlfn.CONCAT("D",CHAR(C106))</f>
        <v>DA</v>
      </c>
      <c r="B106" s="7" t="s">
        <v>231</v>
      </c>
      <c r="C106">
        <v>65</v>
      </c>
      <c r="D106" t="str">
        <f t="shared" si="6"/>
        <v>ren DA equip_2003</v>
      </c>
    </row>
    <row r="107" spans="1:4" ht="15.75" thickBot="1" x14ac:dyDescent="0.3">
      <c r="A107" t="str">
        <f t="shared" ref="A107:A119" si="9">_xlfn.CONCAT("D",CHAR(C107))</f>
        <v>DB</v>
      </c>
      <c r="B107" s="8" t="s">
        <v>232</v>
      </c>
      <c r="C107">
        <f t="shared" si="8"/>
        <v>66</v>
      </c>
      <c r="D107" t="str">
        <f t="shared" si="6"/>
        <v>ren DB equip_2004</v>
      </c>
    </row>
    <row r="108" spans="1:4" ht="15.75" thickBot="1" x14ac:dyDescent="0.3">
      <c r="A108" t="str">
        <f t="shared" si="9"/>
        <v>DC</v>
      </c>
      <c r="B108" s="7" t="s">
        <v>233</v>
      </c>
      <c r="C108">
        <f t="shared" si="8"/>
        <v>67</v>
      </c>
      <c r="D108" t="str">
        <f t="shared" si="6"/>
        <v>ren DC equip_2005</v>
      </c>
    </row>
    <row r="109" spans="1:4" ht="15.75" thickBot="1" x14ac:dyDescent="0.3">
      <c r="A109" t="str">
        <f t="shared" si="9"/>
        <v>DD</v>
      </c>
      <c r="B109" s="8" t="s">
        <v>234</v>
      </c>
      <c r="C109">
        <f t="shared" si="8"/>
        <v>68</v>
      </c>
      <c r="D109" t="str">
        <f t="shared" si="6"/>
        <v>ren DD equip_2006</v>
      </c>
    </row>
    <row r="110" spans="1:4" ht="15.75" thickBot="1" x14ac:dyDescent="0.3">
      <c r="A110" t="str">
        <f t="shared" si="9"/>
        <v>DE</v>
      </c>
      <c r="B110" s="7" t="s">
        <v>235</v>
      </c>
      <c r="C110">
        <f t="shared" si="8"/>
        <v>69</v>
      </c>
      <c r="D110" t="str">
        <f t="shared" si="6"/>
        <v>ren DE equip_2007</v>
      </c>
    </row>
    <row r="111" spans="1:4" ht="15.75" thickBot="1" x14ac:dyDescent="0.3">
      <c r="A111" t="str">
        <f t="shared" si="9"/>
        <v>DF</v>
      </c>
      <c r="B111" s="8" t="s">
        <v>236</v>
      </c>
      <c r="C111">
        <f t="shared" si="8"/>
        <v>70</v>
      </c>
      <c r="D111" t="str">
        <f t="shared" si="6"/>
        <v>ren DF equip_2008</v>
      </c>
    </row>
    <row r="112" spans="1:4" ht="15.75" thickBot="1" x14ac:dyDescent="0.3">
      <c r="A112" t="str">
        <f t="shared" si="9"/>
        <v>DG</v>
      </c>
      <c r="B112" s="7" t="s">
        <v>237</v>
      </c>
      <c r="C112">
        <f t="shared" si="8"/>
        <v>71</v>
      </c>
      <c r="D112" t="str">
        <f t="shared" si="6"/>
        <v>ren DG equip_2009</v>
      </c>
    </row>
    <row r="113" spans="1:4" ht="15.75" thickBot="1" x14ac:dyDescent="0.3">
      <c r="A113" t="str">
        <f t="shared" si="9"/>
        <v>DH</v>
      </c>
      <c r="B113" s="7" t="s">
        <v>238</v>
      </c>
      <c r="C113">
        <f t="shared" si="8"/>
        <v>72</v>
      </c>
      <c r="D113" t="str">
        <f t="shared" si="6"/>
        <v>ren DH equip_2010</v>
      </c>
    </row>
    <row r="114" spans="1:4" ht="15.75" thickBot="1" x14ac:dyDescent="0.3">
      <c r="A114" t="str">
        <f t="shared" si="9"/>
        <v>DI</v>
      </c>
      <c r="B114" s="7" t="s">
        <v>239</v>
      </c>
      <c r="C114">
        <f t="shared" si="8"/>
        <v>73</v>
      </c>
      <c r="D114" t="str">
        <f t="shared" si="6"/>
        <v>ren DI equip_2011</v>
      </c>
    </row>
    <row r="115" spans="1:4" ht="15.75" thickBot="1" x14ac:dyDescent="0.3">
      <c r="A115" t="str">
        <f t="shared" si="9"/>
        <v>DJ</v>
      </c>
      <c r="B115" s="7" t="s">
        <v>240</v>
      </c>
      <c r="C115">
        <f t="shared" si="8"/>
        <v>74</v>
      </c>
      <c r="D115" t="str">
        <f t="shared" si="6"/>
        <v>ren DJ equip_2012</v>
      </c>
    </row>
    <row r="116" spans="1:4" ht="15.75" thickBot="1" x14ac:dyDescent="0.3">
      <c r="A116" t="str">
        <f t="shared" si="9"/>
        <v>DK</v>
      </c>
      <c r="B116" s="7" t="s">
        <v>241</v>
      </c>
      <c r="C116">
        <f t="shared" si="8"/>
        <v>75</v>
      </c>
      <c r="D116" t="str">
        <f t="shared" si="6"/>
        <v>ren DK equip_2013</v>
      </c>
    </row>
    <row r="117" spans="1:4" ht="15.75" thickBot="1" x14ac:dyDescent="0.3">
      <c r="A117" t="str">
        <f t="shared" si="9"/>
        <v>DL</v>
      </c>
      <c r="B117" s="7" t="s">
        <v>242</v>
      </c>
      <c r="C117">
        <f t="shared" si="8"/>
        <v>76</v>
      </c>
      <c r="D117" t="str">
        <f t="shared" si="6"/>
        <v>ren DL equip_2014</v>
      </c>
    </row>
    <row r="118" spans="1:4" ht="15.75" thickBot="1" x14ac:dyDescent="0.3">
      <c r="A118" t="str">
        <f t="shared" si="9"/>
        <v>DM</v>
      </c>
      <c r="B118" s="7" t="s">
        <v>243</v>
      </c>
      <c r="C118">
        <f t="shared" si="8"/>
        <v>77</v>
      </c>
      <c r="D118" t="str">
        <f t="shared" si="6"/>
        <v>ren DM equip_2015</v>
      </c>
    </row>
    <row r="119" spans="1:4" x14ac:dyDescent="0.25">
      <c r="A119" t="str">
        <f t="shared" si="9"/>
        <v>DN</v>
      </c>
      <c r="B119" s="7" t="s">
        <v>244</v>
      </c>
      <c r="C119">
        <f t="shared" si="8"/>
        <v>78</v>
      </c>
      <c r="D119" t="str">
        <f t="shared" si="6"/>
        <v>ren DN equip_2016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77"/>
  <sheetViews>
    <sheetView workbookViewId="0">
      <selection activeCell="B11" sqref="B11"/>
    </sheetView>
  </sheetViews>
  <sheetFormatPr defaultRowHeight="15" x14ac:dyDescent="0.25"/>
  <cols>
    <col min="1" max="1" width="54.28515625" bestFit="1" customWidth="1"/>
  </cols>
  <sheetData>
    <row r="1" spans="1:75" x14ac:dyDescent="0.25">
      <c r="B1" s="34" t="s">
        <v>566</v>
      </c>
    </row>
    <row r="9" spans="1:75" ht="15.75" x14ac:dyDescent="0.25">
      <c r="B9" s="31" t="s">
        <v>460</v>
      </c>
      <c r="C9" s="32"/>
      <c r="D9" s="33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</row>
    <row r="10" spans="1:75" x14ac:dyDescent="0.25">
      <c r="A10" t="s">
        <v>484</v>
      </c>
      <c r="B10" t="s">
        <v>246</v>
      </c>
      <c r="C10">
        <v>1947</v>
      </c>
      <c r="D10">
        <f>+C10+1</f>
        <v>1948</v>
      </c>
      <c r="E10">
        <f t="shared" ref="E10:BP10" si="0">+D10+1</f>
        <v>1949</v>
      </c>
      <c r="F10">
        <f t="shared" si="0"/>
        <v>1950</v>
      </c>
      <c r="G10">
        <f t="shared" si="0"/>
        <v>1951</v>
      </c>
      <c r="H10">
        <f t="shared" si="0"/>
        <v>1952</v>
      </c>
      <c r="I10">
        <f t="shared" si="0"/>
        <v>1953</v>
      </c>
      <c r="J10">
        <f t="shared" si="0"/>
        <v>1954</v>
      </c>
      <c r="K10">
        <f t="shared" si="0"/>
        <v>1955</v>
      </c>
      <c r="L10">
        <f t="shared" si="0"/>
        <v>1956</v>
      </c>
      <c r="M10">
        <f t="shared" si="0"/>
        <v>1957</v>
      </c>
      <c r="N10">
        <f t="shared" si="0"/>
        <v>1958</v>
      </c>
      <c r="O10">
        <f t="shared" si="0"/>
        <v>1959</v>
      </c>
      <c r="P10">
        <f t="shared" si="0"/>
        <v>1960</v>
      </c>
      <c r="Q10">
        <f t="shared" si="0"/>
        <v>1961</v>
      </c>
      <c r="R10">
        <f t="shared" si="0"/>
        <v>1962</v>
      </c>
      <c r="S10">
        <f t="shared" si="0"/>
        <v>1963</v>
      </c>
      <c r="T10">
        <f t="shared" si="0"/>
        <v>1964</v>
      </c>
      <c r="U10">
        <f t="shared" si="0"/>
        <v>1965</v>
      </c>
      <c r="V10">
        <f t="shared" si="0"/>
        <v>1966</v>
      </c>
      <c r="W10">
        <f t="shared" si="0"/>
        <v>1967</v>
      </c>
      <c r="X10">
        <f t="shared" si="0"/>
        <v>1968</v>
      </c>
      <c r="Y10">
        <f t="shared" si="0"/>
        <v>1969</v>
      </c>
      <c r="Z10">
        <f t="shared" si="0"/>
        <v>1970</v>
      </c>
      <c r="AA10">
        <f t="shared" si="0"/>
        <v>1971</v>
      </c>
      <c r="AB10">
        <f t="shared" si="0"/>
        <v>1972</v>
      </c>
      <c r="AC10">
        <f t="shared" si="0"/>
        <v>1973</v>
      </c>
      <c r="AD10">
        <f t="shared" si="0"/>
        <v>1974</v>
      </c>
      <c r="AE10">
        <f t="shared" si="0"/>
        <v>1975</v>
      </c>
      <c r="AF10">
        <f t="shared" si="0"/>
        <v>1976</v>
      </c>
      <c r="AG10">
        <f t="shared" si="0"/>
        <v>1977</v>
      </c>
      <c r="AH10">
        <f t="shared" si="0"/>
        <v>1978</v>
      </c>
      <c r="AI10">
        <f t="shared" si="0"/>
        <v>1979</v>
      </c>
      <c r="AJ10">
        <f t="shared" si="0"/>
        <v>1980</v>
      </c>
      <c r="AK10">
        <f t="shared" si="0"/>
        <v>1981</v>
      </c>
      <c r="AL10">
        <f t="shared" si="0"/>
        <v>1982</v>
      </c>
      <c r="AM10">
        <f t="shared" si="0"/>
        <v>1983</v>
      </c>
      <c r="AN10">
        <f t="shared" si="0"/>
        <v>1984</v>
      </c>
      <c r="AO10">
        <f t="shared" si="0"/>
        <v>1985</v>
      </c>
      <c r="AP10">
        <f t="shared" si="0"/>
        <v>1986</v>
      </c>
      <c r="AQ10">
        <f t="shared" si="0"/>
        <v>1987</v>
      </c>
      <c r="AR10">
        <f t="shared" si="0"/>
        <v>1988</v>
      </c>
      <c r="AS10">
        <f t="shared" si="0"/>
        <v>1989</v>
      </c>
      <c r="AT10">
        <f>+AS10+1</f>
        <v>1990</v>
      </c>
      <c r="AU10">
        <f t="shared" si="0"/>
        <v>1991</v>
      </c>
      <c r="AV10">
        <f t="shared" si="0"/>
        <v>1992</v>
      </c>
      <c r="AW10">
        <f t="shared" si="0"/>
        <v>1993</v>
      </c>
      <c r="AX10">
        <f t="shared" si="0"/>
        <v>1994</v>
      </c>
      <c r="AY10">
        <f t="shared" si="0"/>
        <v>1995</v>
      </c>
      <c r="AZ10">
        <f t="shared" si="0"/>
        <v>1996</v>
      </c>
      <c r="BA10">
        <f t="shared" si="0"/>
        <v>1997</v>
      </c>
      <c r="BB10">
        <f t="shared" si="0"/>
        <v>1998</v>
      </c>
      <c r="BC10">
        <f t="shared" si="0"/>
        <v>1999</v>
      </c>
      <c r="BD10">
        <f t="shared" si="0"/>
        <v>2000</v>
      </c>
      <c r="BE10">
        <f t="shared" si="0"/>
        <v>2001</v>
      </c>
      <c r="BF10">
        <f t="shared" si="0"/>
        <v>2002</v>
      </c>
      <c r="BG10">
        <f t="shared" si="0"/>
        <v>2003</v>
      </c>
      <c r="BH10">
        <f t="shared" si="0"/>
        <v>2004</v>
      </c>
      <c r="BI10">
        <f t="shared" si="0"/>
        <v>2005</v>
      </c>
      <c r="BJ10">
        <f t="shared" si="0"/>
        <v>2006</v>
      </c>
      <c r="BK10">
        <f t="shared" si="0"/>
        <v>2007</v>
      </c>
      <c r="BL10">
        <f t="shared" si="0"/>
        <v>2008</v>
      </c>
      <c r="BM10">
        <f t="shared" si="0"/>
        <v>2009</v>
      </c>
      <c r="BN10">
        <f>+BM10+1</f>
        <v>2010</v>
      </c>
      <c r="BO10">
        <f t="shared" si="0"/>
        <v>2011</v>
      </c>
      <c r="BP10">
        <f t="shared" si="0"/>
        <v>2012</v>
      </c>
      <c r="BQ10">
        <f t="shared" ref="BQ10:BT10" si="1">+BP10+1</f>
        <v>2013</v>
      </c>
      <c r="BR10">
        <f t="shared" si="1"/>
        <v>2014</v>
      </c>
      <c r="BS10">
        <f t="shared" si="1"/>
        <v>2015</v>
      </c>
      <c r="BT10">
        <f t="shared" si="1"/>
        <v>2016</v>
      </c>
    </row>
    <row r="11" spans="1:75" x14ac:dyDescent="0.25">
      <c r="A11" s="29">
        <v>13</v>
      </c>
      <c r="B11" t="s">
        <v>85</v>
      </c>
      <c r="C11" s="35">
        <f>'Total Stock by year_by_det_equi'!C11*'Adjustment factor'!$E6</f>
        <v>0</v>
      </c>
      <c r="D11" s="35">
        <f>'Total Stock by year_by_det_equi'!D11*'Adjustment factor'!$E6</f>
        <v>0</v>
      </c>
      <c r="E11" s="35">
        <f>'Total Stock by year_by_det_equi'!E11*'Adjustment factor'!$E6</f>
        <v>0</v>
      </c>
      <c r="F11" s="35">
        <f>'Total Stock by year_by_det_equi'!F11*'Adjustment factor'!$E6</f>
        <v>0</v>
      </c>
      <c r="G11" s="35">
        <f>'Total Stock by year_by_det_equi'!G11*'Adjustment factor'!$E6</f>
        <v>0</v>
      </c>
      <c r="H11" s="35">
        <f>'Total Stock by year_by_det_equi'!H11*'Adjustment factor'!$E6</f>
        <v>0</v>
      </c>
      <c r="I11" s="35">
        <f>'Total Stock by year_by_det_equi'!I11*'Adjustment factor'!$E6</f>
        <v>0</v>
      </c>
      <c r="J11" s="35">
        <f>'Total Stock by year_by_det_equi'!J11*'Adjustment factor'!$E6</f>
        <v>0</v>
      </c>
      <c r="K11" s="35">
        <f>'Total Stock by year_by_det_equi'!K11*'Adjustment factor'!$E6</f>
        <v>0</v>
      </c>
      <c r="L11" s="35">
        <f>'Total Stock by year_by_det_equi'!L11*'Adjustment factor'!$E6</f>
        <v>0</v>
      </c>
      <c r="M11" s="35">
        <f>'Total Stock by year_by_det_equi'!M11*'Adjustment factor'!$E6</f>
        <v>0</v>
      </c>
      <c r="N11" s="35">
        <f>'Total Stock by year_by_det_equi'!N11*'Adjustment factor'!$E6</f>
        <v>0</v>
      </c>
      <c r="O11" s="35">
        <f>'Total Stock by year_by_det_equi'!O11*'Adjustment factor'!$E6</f>
        <v>0</v>
      </c>
      <c r="P11" s="35">
        <f>'Total Stock by year_by_det_equi'!P11*'Adjustment factor'!$E6</f>
        <v>0</v>
      </c>
      <c r="Q11" s="35">
        <f>'Total Stock by year_by_det_equi'!Q11*'Adjustment factor'!$E6</f>
        <v>0</v>
      </c>
      <c r="R11" s="35">
        <f>'Total Stock by year_by_det_equi'!R11*'Adjustment factor'!$E6</f>
        <v>0</v>
      </c>
      <c r="S11" s="35">
        <f>'Total Stock by year_by_det_equi'!S11*'Adjustment factor'!$E6</f>
        <v>0</v>
      </c>
      <c r="T11" s="35">
        <f>'Total Stock by year_by_det_equi'!T11*'Adjustment factor'!$E6</f>
        <v>0</v>
      </c>
      <c r="U11" s="35">
        <f>'Total Stock by year_by_det_equi'!U11*'Adjustment factor'!$E6</f>
        <v>0</v>
      </c>
      <c r="V11" s="35">
        <f>'Total Stock by year_by_det_equi'!V11*'Adjustment factor'!$E6</f>
        <v>0</v>
      </c>
      <c r="W11" s="35">
        <f>'Total Stock by year_by_det_equi'!W11*'Adjustment factor'!$E6</f>
        <v>0</v>
      </c>
      <c r="X11" s="35">
        <f>'Total Stock by year_by_det_equi'!X11*'Adjustment factor'!$E6</f>
        <v>0</v>
      </c>
      <c r="Y11" s="35">
        <f>'Total Stock by year_by_det_equi'!Y11*'Adjustment factor'!$E6</f>
        <v>78.302788173679303</v>
      </c>
      <c r="Z11" s="35">
        <f>'Total Stock by year_by_det_equi'!Z11*'Adjustment factor'!$E6</f>
        <v>196.05689650710164</v>
      </c>
      <c r="AA11" s="35">
        <f>'Total Stock by year_by_det_equi'!AA11*'Adjustment factor'!$E6</f>
        <v>270.85371889020109</v>
      </c>
      <c r="AB11" s="35">
        <f>'Total Stock by year_by_det_equi'!AB11*'Adjustment factor'!$E6</f>
        <v>318.1168669574655</v>
      </c>
      <c r="AC11" s="35">
        <f>'Total Stock by year_by_det_equi'!AC11*'Adjustment factor'!$E6</f>
        <v>434.38548920739754</v>
      </c>
      <c r="AD11" s="35">
        <f>'Total Stock by year_by_det_equi'!AD11*'Adjustment factor'!$E6</f>
        <v>647.3107754544958</v>
      </c>
      <c r="AE11" s="35">
        <f>'Total Stock by year_by_det_equi'!AE11*'Adjustment factor'!$E6</f>
        <v>729.01300648472818</v>
      </c>
      <c r="AF11" s="35">
        <f>'Total Stock by year_by_det_equi'!AF11*'Adjustment factor'!$E6</f>
        <v>815.75286087046652</v>
      </c>
      <c r="AG11" s="35">
        <f>'Total Stock by year_by_det_equi'!AG11*'Adjustment factor'!$E6</f>
        <v>1051.9440065273222</v>
      </c>
      <c r="AH11" s="35">
        <f>'Total Stock by year_by_det_equi'!AH11*'Adjustment factor'!$E6</f>
        <v>1539.0616988774234</v>
      </c>
      <c r="AI11" s="35">
        <f>'Total Stock by year_by_det_equi'!AI11*'Adjustment factor'!$E6</f>
        <v>2036.0789843432226</v>
      </c>
      <c r="AJ11" s="35">
        <f>'Total Stock by year_by_det_equi'!AJ11*'Adjustment factor'!$E6</f>
        <v>3030.502107493623</v>
      </c>
      <c r="AK11" s="35">
        <f>'Total Stock by year_by_det_equi'!AK11*'Adjustment factor'!$E6</f>
        <v>3221.840357600202</v>
      </c>
      <c r="AL11" s="35">
        <f>'Total Stock by year_by_det_equi'!AL11*'Adjustment factor'!$E6</f>
        <v>3416.4310607548327</v>
      </c>
      <c r="AM11" s="35">
        <f>'Total Stock by year_by_det_equi'!AM11*'Adjustment factor'!$E6</f>
        <v>3670.2977523585946</v>
      </c>
      <c r="AN11" s="35">
        <f>'Total Stock by year_by_det_equi'!AN11*'Adjustment factor'!$E6</f>
        <v>4064.815241288502</v>
      </c>
      <c r="AO11" s="35">
        <f>'Total Stock by year_by_det_equi'!AO11*'Adjustment factor'!$E6</f>
        <v>4321.9252435575827</v>
      </c>
      <c r="AP11" s="35">
        <f>'Total Stock by year_by_det_equi'!AP11*'Adjustment factor'!$E6</f>
        <v>4336.1017062116716</v>
      </c>
      <c r="AQ11" s="35">
        <f>'Total Stock by year_by_det_equi'!AQ11*'Adjustment factor'!$E6</f>
        <v>4219.4466204550727</v>
      </c>
      <c r="AR11" s="35">
        <f>'Total Stock by year_by_det_equi'!AR11*'Adjustment factor'!$E6</f>
        <v>3967.3078811824016</v>
      </c>
      <c r="AS11" s="35">
        <f>'Total Stock by year_by_det_equi'!AS11*'Adjustment factor'!$E6</f>
        <v>3821.7991819101931</v>
      </c>
      <c r="AT11" s="35">
        <f>'Total Stock by year_by_det_equi'!AT11*'Adjustment factor'!$E6</f>
        <v>3771.6666716325503</v>
      </c>
      <c r="AU11" s="35">
        <f>'Total Stock by year_by_det_equi'!AU11*'Adjustment factor'!$E6</f>
        <v>3698.9499097116832</v>
      </c>
      <c r="AV11" s="35">
        <f>'Total Stock by year_by_det_equi'!AV11*'Adjustment factor'!$E6</f>
        <v>3812.5795932631754</v>
      </c>
      <c r="AW11" s="35">
        <f>'Total Stock by year_by_det_equi'!AW11*'Adjustment factor'!$E6</f>
        <v>3990.8592633018493</v>
      </c>
      <c r="AX11" s="35">
        <f>'Total Stock by year_by_det_equi'!AX11*'Adjustment factor'!$E6</f>
        <v>4246.1667690308432</v>
      </c>
      <c r="AY11" s="35">
        <f>'Total Stock by year_by_det_equi'!AY11*'Adjustment factor'!$E6</f>
        <v>4437.570299632589</v>
      </c>
      <c r="AZ11" s="35">
        <f>'Total Stock by year_by_det_equi'!AZ11*'Adjustment factor'!$E6</f>
        <v>4721.2929276311515</v>
      </c>
      <c r="BA11" s="35">
        <f>'Total Stock by year_by_det_equi'!BA11*'Adjustment factor'!$E6</f>
        <v>5208.9047004672402</v>
      </c>
      <c r="BB11" s="35">
        <f>'Total Stock by year_by_det_equi'!BB11*'Adjustment factor'!$E6</f>
        <v>4980.3514262580866</v>
      </c>
      <c r="BC11" s="35">
        <f>'Total Stock by year_by_det_equi'!BC11*'Adjustment factor'!$E6</f>
        <v>4997.3470721179365</v>
      </c>
      <c r="BD11" s="35">
        <f>'Total Stock by year_by_det_equi'!BD11*'Adjustment factor'!$E6</f>
        <v>5043.498086518287</v>
      </c>
      <c r="BE11" s="35">
        <f>'Total Stock by year_by_det_equi'!BE11*'Adjustment factor'!$E6</f>
        <v>5307.4197412584872</v>
      </c>
      <c r="BF11" s="35">
        <f>'Total Stock by year_by_det_equi'!BF11*'Adjustment factor'!$E6</f>
        <v>5420.7088949416475</v>
      </c>
      <c r="BG11" s="35">
        <f>'Total Stock by year_by_det_equi'!BG11*'Adjustment factor'!$E6</f>
        <v>5648.9468829113048</v>
      </c>
      <c r="BH11" s="35">
        <f>'Total Stock by year_by_det_equi'!BH11*'Adjustment factor'!$E6</f>
        <v>6076.7053361476055</v>
      </c>
      <c r="BI11" s="35">
        <f>'Total Stock by year_by_det_equi'!BI11*'Adjustment factor'!$E6</f>
        <v>6470.3382861386199</v>
      </c>
      <c r="BJ11" s="35">
        <f>'Total Stock by year_by_det_equi'!BJ11*'Adjustment factor'!$E6</f>
        <v>6676.3848612906841</v>
      </c>
      <c r="BK11" s="35">
        <f>'Total Stock by year_by_det_equi'!BK11*'Adjustment factor'!$E6</f>
        <v>7274.3155797816571</v>
      </c>
      <c r="BL11" s="35">
        <f>'Total Stock by year_by_det_equi'!BL11*'Adjustment factor'!$E6</f>
        <v>7783.0788465997884</v>
      </c>
      <c r="BM11" s="35">
        <f>'Total Stock by year_by_det_equi'!BM11*'Adjustment factor'!$E6</f>
        <v>7862</v>
      </c>
      <c r="BN11" s="35">
        <f>'Total Stock by year_by_det_equi'!BN11*'Adjustment factor'!$E6</f>
        <v>7516.9816645933333</v>
      </c>
      <c r="BO11" s="35">
        <f>'Total Stock by year_by_det_equi'!BO11*'Adjustment factor'!$E6</f>
        <v>6923.2664654372347</v>
      </c>
      <c r="BP11" s="35">
        <f>'Total Stock by year_by_det_equi'!BP11*'Adjustment factor'!$E6</f>
        <v>6942.0973953340917</v>
      </c>
      <c r="BQ11" s="35">
        <f>'Total Stock by year_by_det_equi'!BQ11*'Adjustment factor'!$E6</f>
        <v>7316.7821797954293</v>
      </c>
      <c r="BR11" s="35">
        <f>'Total Stock by year_by_det_equi'!BR11*'Adjustment factor'!$E6</f>
        <v>7634.1830505419748</v>
      </c>
      <c r="BS11" s="35">
        <f>'Total Stock by year_by_det_equi'!BS11*'Adjustment factor'!$E6</f>
        <v>8052.8126515670892</v>
      </c>
      <c r="BT11" s="35">
        <f>'Total Stock by year_by_det_equi'!BT11*'Adjustment factor'!$E6</f>
        <v>8369.6393773969176</v>
      </c>
    </row>
    <row r="12" spans="1:75" x14ac:dyDescent="0.25">
      <c r="A12" s="29">
        <v>13</v>
      </c>
      <c r="B12" t="s">
        <v>86</v>
      </c>
      <c r="C12" s="35">
        <f>'Total Stock by year_by_det_equi'!C12*'Adjustment factor'!$E7</f>
        <v>5234.2070613746628</v>
      </c>
      <c r="D12" s="35">
        <f>'Total Stock by year_by_det_equi'!D12*'Adjustment factor'!$E7</f>
        <v>5957.8059859430532</v>
      </c>
      <c r="E12" s="35">
        <f>'Total Stock by year_by_det_equi'!E12*'Adjustment factor'!$E7</f>
        <v>6645.5189310062933</v>
      </c>
      <c r="F12" s="35">
        <f>'Total Stock by year_by_det_equi'!F12*'Adjustment factor'!$E7</f>
        <v>7007.6961710607447</v>
      </c>
      <c r="G12" s="35">
        <f>'Total Stock by year_by_det_equi'!G12*'Adjustment factor'!$E7</f>
        <v>7479.5584995597756</v>
      </c>
      <c r="H12" s="35">
        <f>'Total Stock by year_by_det_equi'!H12*'Adjustment factor'!$E7</f>
        <v>8271.2069003730212</v>
      </c>
      <c r="I12" s="35">
        <f>'Total Stock by year_by_det_equi'!I12*'Adjustment factor'!$E7</f>
        <v>9248.182803698719</v>
      </c>
      <c r="J12" s="35">
        <f>'Total Stock by year_by_det_equi'!J12*'Adjustment factor'!$E7</f>
        <v>10286.677415135273</v>
      </c>
      <c r="K12" s="35">
        <f>'Total Stock by year_by_det_equi'!K12*'Adjustment factor'!$E7</f>
        <v>11348.996384630105</v>
      </c>
      <c r="L12" s="35">
        <f>'Total Stock by year_by_det_equi'!L12*'Adjustment factor'!$E7</f>
        <v>12340.497944967656</v>
      </c>
      <c r="M12" s="35">
        <f>'Total Stock by year_by_det_equi'!M12*'Adjustment factor'!$E7</f>
        <v>13566.770081449966</v>
      </c>
      <c r="N12" s="35">
        <f>'Total Stock by year_by_det_equi'!N12*'Adjustment factor'!$E7</f>
        <v>15031.159303665503</v>
      </c>
      <c r="O12" s="35">
        <f>'Total Stock by year_by_det_equi'!O12*'Adjustment factor'!$E7</f>
        <v>16019.840042841935</v>
      </c>
      <c r="P12" s="35">
        <f>'Total Stock by year_by_det_equi'!P12*'Adjustment factor'!$E7</f>
        <v>16883.658662230515</v>
      </c>
      <c r="Q12" s="35">
        <f>'Total Stock by year_by_det_equi'!Q12*'Adjustment factor'!$E7</f>
        <v>17606.809952173819</v>
      </c>
      <c r="R12" s="35">
        <f>'Total Stock by year_by_det_equi'!R12*'Adjustment factor'!$E7</f>
        <v>18185.413175579484</v>
      </c>
      <c r="S12" s="35">
        <f>'Total Stock by year_by_det_equi'!S12*'Adjustment factor'!$E7</f>
        <v>18509.090199351609</v>
      </c>
      <c r="T12" s="35">
        <f>'Total Stock by year_by_det_equi'!T12*'Adjustment factor'!$E7</f>
        <v>19163.208276613583</v>
      </c>
      <c r="U12" s="35">
        <f>'Total Stock by year_by_det_equi'!U12*'Adjustment factor'!$E7</f>
        <v>20202.802652518072</v>
      </c>
      <c r="V12" s="35">
        <f>'Total Stock by year_by_det_equi'!V12*'Adjustment factor'!$E7</f>
        <v>21876.502847558768</v>
      </c>
      <c r="W12" s="35">
        <f>'Total Stock by year_by_det_equi'!W12*'Adjustment factor'!$E7</f>
        <v>24152.814776453597</v>
      </c>
      <c r="X12" s="35">
        <f>'Total Stock by year_by_det_equi'!X12*'Adjustment factor'!$E7</f>
        <v>26036.44641839018</v>
      </c>
      <c r="Y12" s="35">
        <f>'Total Stock by year_by_det_equi'!Y12*'Adjustment factor'!$E7</f>
        <v>28474.209967876144</v>
      </c>
      <c r="Z12" s="35">
        <f>'Total Stock by year_by_det_equi'!Z12*'Adjustment factor'!$E7</f>
        <v>31147.716443942507</v>
      </c>
      <c r="AA12" s="35">
        <f>'Total Stock by year_by_det_equi'!AA12*'Adjustment factor'!$E7</f>
        <v>34440.255942365649</v>
      </c>
      <c r="AB12" s="35">
        <f>'Total Stock by year_by_det_equi'!AB12*'Adjustment factor'!$E7</f>
        <v>37705.352667304265</v>
      </c>
      <c r="AC12" s="35">
        <f>'Total Stock by year_by_det_equi'!AC12*'Adjustment factor'!$E7</f>
        <v>40774.924588760892</v>
      </c>
      <c r="AD12" s="35">
        <f>'Total Stock by year_by_det_equi'!AD12*'Adjustment factor'!$E7</f>
        <v>44566.638089978835</v>
      </c>
      <c r="AE12" s="35">
        <f>'Total Stock by year_by_det_equi'!AE12*'Adjustment factor'!$E7</f>
        <v>49434.676644033694</v>
      </c>
      <c r="AF12" s="35">
        <f>'Total Stock by year_by_det_equi'!AF12*'Adjustment factor'!$E7</f>
        <v>53330.582130556388</v>
      </c>
      <c r="AG12" s="35">
        <f>'Total Stock by year_by_det_equi'!AG12*'Adjustment factor'!$E7</f>
        <v>57479.2336466794</v>
      </c>
      <c r="AH12" s="35">
        <f>'Total Stock by year_by_det_equi'!AH12*'Adjustment factor'!$E7</f>
        <v>60788.979567747592</v>
      </c>
      <c r="AI12" s="35">
        <f>'Total Stock by year_by_det_equi'!AI12*'Adjustment factor'!$E7</f>
        <v>64447.670185408191</v>
      </c>
      <c r="AJ12" s="35">
        <f>'Total Stock by year_by_det_equi'!AJ12*'Adjustment factor'!$E7</f>
        <v>68222.770658986658</v>
      </c>
      <c r="AK12" s="35">
        <f>'Total Stock by year_by_det_equi'!AK12*'Adjustment factor'!$E7</f>
        <v>70101.171311460552</v>
      </c>
      <c r="AL12" s="35">
        <f>'Total Stock by year_by_det_equi'!AL12*'Adjustment factor'!$E7</f>
        <v>72109.151272248753</v>
      </c>
      <c r="AM12" s="35">
        <f>'Total Stock by year_by_det_equi'!AM12*'Adjustment factor'!$E7</f>
        <v>72435.626296035509</v>
      </c>
      <c r="AN12" s="35">
        <f>'Total Stock by year_by_det_equi'!AN12*'Adjustment factor'!$E7</f>
        <v>71771.056127121628</v>
      </c>
      <c r="AO12" s="35">
        <f>'Total Stock by year_by_det_equi'!AO12*'Adjustment factor'!$E7</f>
        <v>72151.177839065364</v>
      </c>
      <c r="AP12" s="35">
        <f>'Total Stock by year_by_det_equi'!AP12*'Adjustment factor'!$E7</f>
        <v>73169.947530459729</v>
      </c>
      <c r="AQ12" s="35">
        <f>'Total Stock by year_by_det_equi'!AQ12*'Adjustment factor'!$E7</f>
        <v>73694.12033479102</v>
      </c>
      <c r="AR12" s="35">
        <f>'Total Stock by year_by_det_equi'!AR12*'Adjustment factor'!$E7</f>
        <v>73751.32676754173</v>
      </c>
      <c r="AS12" s="35">
        <f>'Total Stock by year_by_det_equi'!AS12*'Adjustment factor'!$E7</f>
        <v>74288.78760657653</v>
      </c>
      <c r="AT12" s="35">
        <f>'Total Stock by year_by_det_equi'!AT12*'Adjustment factor'!$E7</f>
        <v>75622.421020177513</v>
      </c>
      <c r="AU12" s="35">
        <f>'Total Stock by year_by_det_equi'!AU12*'Adjustment factor'!$E7</f>
        <v>77083.621474356842</v>
      </c>
      <c r="AV12" s="35">
        <f>'Total Stock by year_by_det_equi'!AV12*'Adjustment factor'!$E7</f>
        <v>78223.624064098636</v>
      </c>
      <c r="AW12" s="35">
        <f>'Total Stock by year_by_det_equi'!AW12*'Adjustment factor'!$E7</f>
        <v>79271.187930812201</v>
      </c>
      <c r="AX12" s="35">
        <f>'Total Stock by year_by_det_equi'!AX12*'Adjustment factor'!$E7</f>
        <v>80505.905258134822</v>
      </c>
      <c r="AY12" s="35">
        <f>'Total Stock by year_by_det_equi'!AY12*'Adjustment factor'!$E7</f>
        <v>82655.397894974187</v>
      </c>
      <c r="AZ12" s="35">
        <f>'Total Stock by year_by_det_equi'!AZ12*'Adjustment factor'!$E7</f>
        <v>85164.048824109923</v>
      </c>
      <c r="BA12" s="35">
        <f>'Total Stock by year_by_det_equi'!BA12*'Adjustment factor'!$E7</f>
        <v>88159.675923285467</v>
      </c>
      <c r="BB12" s="35">
        <f>'Total Stock by year_by_det_equi'!BB12*'Adjustment factor'!$E7</f>
        <v>90498.480946875279</v>
      </c>
      <c r="BC12" s="35">
        <f>'Total Stock by year_by_det_equi'!BC12*'Adjustment factor'!$E7</f>
        <v>93351.402802610566</v>
      </c>
      <c r="BD12" s="35">
        <f>'Total Stock by year_by_det_equi'!BD12*'Adjustment factor'!$E7</f>
        <v>97264.017986440202</v>
      </c>
      <c r="BE12" s="35">
        <f>'Total Stock by year_by_det_equi'!BE12*'Adjustment factor'!$E7</f>
        <v>101570.23442318304</v>
      </c>
      <c r="BF12" s="35">
        <f>'Total Stock by year_by_det_equi'!BF12*'Adjustment factor'!$E7</f>
        <v>105730.55044875978</v>
      </c>
      <c r="BG12" s="35">
        <f>'Total Stock by year_by_det_equi'!BG12*'Adjustment factor'!$E7</f>
        <v>107328.91239242825</v>
      </c>
      <c r="BH12" s="35">
        <f>'Total Stock by year_by_det_equi'!BH12*'Adjustment factor'!$E7</f>
        <v>110260.16493558593</v>
      </c>
      <c r="BI12" s="35">
        <f>'Total Stock by year_by_det_equi'!BI12*'Adjustment factor'!$E7</f>
        <v>113372.41988687871</v>
      </c>
      <c r="BJ12" s="35">
        <f>'Total Stock by year_by_det_equi'!BJ12*'Adjustment factor'!$E7</f>
        <v>118143.7461295696</v>
      </c>
      <c r="BK12" s="35">
        <f>'Total Stock by year_by_det_equi'!BK12*'Adjustment factor'!$E7</f>
        <v>124390.1056887048</v>
      </c>
      <c r="BL12" s="35">
        <f>'Total Stock by year_by_det_equi'!BL12*'Adjustment factor'!$E7</f>
        <v>131894.64278391228</v>
      </c>
      <c r="BM12" s="35">
        <f>'Total Stock by year_by_det_equi'!BM12*'Adjustment factor'!$E7</f>
        <v>140364</v>
      </c>
      <c r="BN12" s="35">
        <f>'Total Stock by year_by_det_equi'!BN12*'Adjustment factor'!$E7</f>
        <v>143601.5898971227</v>
      </c>
      <c r="BO12" s="35">
        <f>'Total Stock by year_by_det_equi'!BO12*'Adjustment factor'!$E7</f>
        <v>145702.76802856699</v>
      </c>
      <c r="BP12" s="35">
        <f>'Total Stock by year_by_det_equi'!BP12*'Adjustment factor'!$E7</f>
        <v>151339.53729824143</v>
      </c>
      <c r="BQ12" s="35">
        <f>'Total Stock by year_by_det_equi'!BQ12*'Adjustment factor'!$E7</f>
        <v>159630.47009004236</v>
      </c>
      <c r="BR12" s="35">
        <f>'Total Stock by year_by_det_equi'!BR12*'Adjustment factor'!$E7</f>
        <v>167690.57377466353</v>
      </c>
      <c r="BS12" s="35">
        <f>'Total Stock by year_by_det_equi'!BS12*'Adjustment factor'!$E7</f>
        <v>176738.86911144396</v>
      </c>
      <c r="BT12" s="35">
        <f>'Total Stock by year_by_det_equi'!BT12*'Adjustment factor'!$E7</f>
        <v>185199.48847188632</v>
      </c>
    </row>
    <row r="13" spans="1:75" x14ac:dyDescent="0.25">
      <c r="A13" s="29">
        <v>14</v>
      </c>
      <c r="B13" t="s">
        <v>88</v>
      </c>
      <c r="C13" s="35">
        <f>'Total Stock by year_by_det_equi'!C13*'Adjustment factor'!$E8</f>
        <v>1072.9612637270666</v>
      </c>
      <c r="D13" s="35">
        <f>'Total Stock by year_by_det_equi'!D13*'Adjustment factor'!$E8</f>
        <v>1099.2205095752877</v>
      </c>
      <c r="E13" s="35">
        <f>'Total Stock by year_by_det_equi'!E13*'Adjustment factor'!$E8</f>
        <v>1194.9739283108593</v>
      </c>
      <c r="F13" s="35">
        <f>'Total Stock by year_by_det_equi'!F13*'Adjustment factor'!$E8</f>
        <v>1311.9499873473735</v>
      </c>
      <c r="G13" s="35">
        <f>'Total Stock by year_by_det_equi'!G13*'Adjustment factor'!$E8</f>
        <v>1520.357340574621</v>
      </c>
      <c r="H13" s="35">
        <f>'Total Stock by year_by_det_equi'!H13*'Adjustment factor'!$E8</f>
        <v>1664.1805641055528</v>
      </c>
      <c r="I13" s="35">
        <f>'Total Stock by year_by_det_equi'!I13*'Adjustment factor'!$E8</f>
        <v>1987.4434477514822</v>
      </c>
      <c r="J13" s="35">
        <f>'Total Stock by year_by_det_equi'!J13*'Adjustment factor'!$E8</f>
        <v>2254.259289507359</v>
      </c>
      <c r="K13" s="35">
        <f>'Total Stock by year_by_det_equi'!K13*'Adjustment factor'!$E8</f>
        <v>2673.3511303192472</v>
      </c>
      <c r="L13" s="35">
        <f>'Total Stock by year_by_det_equi'!L13*'Adjustment factor'!$E8</f>
        <v>3055.8217796708504</v>
      </c>
      <c r="M13" s="35">
        <f>'Total Stock by year_by_det_equi'!M13*'Adjustment factor'!$E8</f>
        <v>3432.2710846890673</v>
      </c>
      <c r="N13" s="35">
        <f>'Total Stock by year_by_det_equi'!N13*'Adjustment factor'!$E8</f>
        <v>4035.1794542972161</v>
      </c>
      <c r="O13" s="35">
        <f>'Total Stock by year_by_det_equi'!O13*'Adjustment factor'!$E8</f>
        <v>4668.2184858930214</v>
      </c>
      <c r="P13" s="35">
        <f>'Total Stock by year_by_det_equi'!P13*'Adjustment factor'!$E8</f>
        <v>5180.1725827368191</v>
      </c>
      <c r="Q13" s="35">
        <f>'Total Stock by year_by_det_equi'!Q13*'Adjustment factor'!$E8</f>
        <v>5692.7050523874786</v>
      </c>
      <c r="R13" s="35">
        <f>'Total Stock by year_by_det_equi'!R13*'Adjustment factor'!$E8</f>
        <v>6086.8479365274952</v>
      </c>
      <c r="S13" s="35">
        <f>'Total Stock by year_by_det_equi'!S13*'Adjustment factor'!$E8</f>
        <v>6363.2178898642287</v>
      </c>
      <c r="T13" s="35">
        <f>'Total Stock by year_by_det_equi'!T13*'Adjustment factor'!$E8</f>
        <v>6597.6393131842606</v>
      </c>
      <c r="U13" s="35">
        <f>'Total Stock by year_by_det_equi'!U13*'Adjustment factor'!$E8</f>
        <v>6828.0881467703366</v>
      </c>
      <c r="V13" s="35">
        <f>'Total Stock by year_by_det_equi'!V13*'Adjustment factor'!$E8</f>
        <v>7078.6051945082845</v>
      </c>
      <c r="W13" s="35">
        <f>'Total Stock by year_by_det_equi'!W13*'Adjustment factor'!$E8</f>
        <v>7517.214378289751</v>
      </c>
      <c r="X13" s="35">
        <f>'Total Stock by year_by_det_equi'!X13*'Adjustment factor'!$E8</f>
        <v>8377.8543108050817</v>
      </c>
      <c r="Y13" s="35">
        <f>'Total Stock by year_by_det_equi'!Y13*'Adjustment factor'!$E8</f>
        <v>9589.7755899455988</v>
      </c>
      <c r="Z13" s="35">
        <f>'Total Stock by year_by_det_equi'!Z13*'Adjustment factor'!$E8</f>
        <v>10913.984908293196</v>
      </c>
      <c r="AA13" s="35">
        <f>'Total Stock by year_by_det_equi'!AA13*'Adjustment factor'!$E8</f>
        <v>12342.364058591691</v>
      </c>
      <c r="AB13" s="35">
        <f>'Total Stock by year_by_det_equi'!AB13*'Adjustment factor'!$E8</f>
        <v>14053.761186001948</v>
      </c>
      <c r="AC13" s="35">
        <f>'Total Stock by year_by_det_equi'!AC13*'Adjustment factor'!$E8</f>
        <v>15996.297939651738</v>
      </c>
      <c r="AD13" s="35">
        <f>'Total Stock by year_by_det_equi'!AD13*'Adjustment factor'!$E8</f>
        <v>17645.689950300486</v>
      </c>
      <c r="AE13" s="35">
        <f>'Total Stock by year_by_det_equi'!AE13*'Adjustment factor'!$E8</f>
        <v>19006.099233947738</v>
      </c>
      <c r="AF13" s="35">
        <f>'Total Stock by year_by_det_equi'!AF13*'Adjustment factor'!$E8</f>
        <v>19946.691962533707</v>
      </c>
      <c r="AG13" s="35">
        <f>'Total Stock by year_by_det_equi'!AG13*'Adjustment factor'!$E8</f>
        <v>20709.765320143222</v>
      </c>
      <c r="AH13" s="35">
        <f>'Total Stock by year_by_det_equi'!AH13*'Adjustment factor'!$E8</f>
        <v>21134.307878528638</v>
      </c>
      <c r="AI13" s="35">
        <f>'Total Stock by year_by_det_equi'!AI13*'Adjustment factor'!$E8</f>
        <v>21356.927388328022</v>
      </c>
      <c r="AJ13" s="35">
        <f>'Total Stock by year_by_det_equi'!AJ13*'Adjustment factor'!$E8</f>
        <v>21651.775238885137</v>
      </c>
      <c r="AK13" s="35">
        <f>'Total Stock by year_by_det_equi'!AK13*'Adjustment factor'!$E8</f>
        <v>21484.781380598739</v>
      </c>
      <c r="AL13" s="35">
        <f>'Total Stock by year_by_det_equi'!AL13*'Adjustment factor'!$E8</f>
        <v>21509.284686561426</v>
      </c>
      <c r="AM13" s="35">
        <f>'Total Stock by year_by_det_equi'!AM13*'Adjustment factor'!$E8</f>
        <v>21297.289333581411</v>
      </c>
      <c r="AN13" s="35">
        <f>'Total Stock by year_by_det_equi'!AN13*'Adjustment factor'!$E8</f>
        <v>20997.795706377139</v>
      </c>
      <c r="AO13" s="35">
        <f>'Total Stock by year_by_det_equi'!AO13*'Adjustment factor'!$E8</f>
        <v>20972.271931368818</v>
      </c>
      <c r="AP13" s="35">
        <f>'Total Stock by year_by_det_equi'!AP13*'Adjustment factor'!$E8</f>
        <v>21221.720860445155</v>
      </c>
      <c r="AQ13" s="35">
        <f>'Total Stock by year_by_det_equi'!AQ13*'Adjustment factor'!$E8</f>
        <v>21141.756783229892</v>
      </c>
      <c r="AR13" s="35">
        <f>'Total Stock by year_by_det_equi'!AR13*'Adjustment factor'!$E8</f>
        <v>21819.584789688317</v>
      </c>
      <c r="AS13" s="35">
        <f>'Total Stock by year_by_det_equi'!AS13*'Adjustment factor'!$E8</f>
        <v>22458.517660282807</v>
      </c>
      <c r="AT13" s="35">
        <f>'Total Stock by year_by_det_equi'!AT13*'Adjustment factor'!$E8</f>
        <v>23490.021094555388</v>
      </c>
      <c r="AU13" s="35">
        <f>'Total Stock by year_by_det_equi'!AU13*'Adjustment factor'!$E8</f>
        <v>24209.125520933459</v>
      </c>
      <c r="AV13" s="35">
        <f>'Total Stock by year_by_det_equi'!AV13*'Adjustment factor'!$E8</f>
        <v>25431.241954121208</v>
      </c>
      <c r="AW13" s="35">
        <f>'Total Stock by year_by_det_equi'!AW13*'Adjustment factor'!$E8</f>
        <v>26505.21175819818</v>
      </c>
      <c r="AX13" s="35">
        <f>'Total Stock by year_by_det_equi'!AX13*'Adjustment factor'!$E8</f>
        <v>27485.098243873806</v>
      </c>
      <c r="AY13" s="35">
        <f>'Total Stock by year_by_det_equi'!AY13*'Adjustment factor'!$E8</f>
        <v>28684.228139516385</v>
      </c>
      <c r="AZ13" s="35">
        <f>'Total Stock by year_by_det_equi'!AZ13*'Adjustment factor'!$E8</f>
        <v>29119.286642269068</v>
      </c>
      <c r="BA13" s="35">
        <f>'Total Stock by year_by_det_equi'!BA13*'Adjustment factor'!$E8</f>
        <v>30234.92984586411</v>
      </c>
      <c r="BB13" s="35">
        <f>'Total Stock by year_by_det_equi'!BB13*'Adjustment factor'!$E8</f>
        <v>30899.268687175081</v>
      </c>
      <c r="BC13" s="35">
        <f>'Total Stock by year_by_det_equi'!BC13*'Adjustment factor'!$E8</f>
        <v>32542.866580805072</v>
      </c>
      <c r="BD13" s="35">
        <f>'Total Stock by year_by_det_equi'!BD13*'Adjustment factor'!$E8</f>
        <v>34782.817854527908</v>
      </c>
      <c r="BE13" s="35">
        <f>'Total Stock by year_by_det_equi'!BE13*'Adjustment factor'!$E8</f>
        <v>39382.899475198035</v>
      </c>
      <c r="BF13" s="35">
        <f>'Total Stock by year_by_det_equi'!BF13*'Adjustment factor'!$E8</f>
        <v>48708.757510823794</v>
      </c>
      <c r="BG13" s="35">
        <f>'Total Stock by year_by_det_equi'!BG13*'Adjustment factor'!$E8</f>
        <v>59576.960363396895</v>
      </c>
      <c r="BH13" s="35">
        <f>'Total Stock by year_by_det_equi'!BH13*'Adjustment factor'!$E8</f>
        <v>68379.347250012579</v>
      </c>
      <c r="BI13" s="35">
        <f>'Total Stock by year_by_det_equi'!BI13*'Adjustment factor'!$E8</f>
        <v>68978.401209584146</v>
      </c>
      <c r="BJ13" s="35">
        <f>'Total Stock by year_by_det_equi'!BJ13*'Adjustment factor'!$E8</f>
        <v>70529.665272423721</v>
      </c>
      <c r="BK13" s="35">
        <f>'Total Stock by year_by_det_equi'!BK13*'Adjustment factor'!$E8</f>
        <v>73972.031295250519</v>
      </c>
      <c r="BL13" s="35">
        <f>'Total Stock by year_by_det_equi'!BL13*'Adjustment factor'!$E8</f>
        <v>83203.104839547115</v>
      </c>
      <c r="BM13" s="35">
        <f>'Total Stock by year_by_det_equi'!BM13*'Adjustment factor'!$E8</f>
        <v>92974</v>
      </c>
      <c r="BN13" s="35">
        <f>'Total Stock by year_by_det_equi'!BN13*'Adjustment factor'!$E8</f>
        <v>100655.55157659855</v>
      </c>
      <c r="BO13" s="35">
        <f>'Total Stock by year_by_det_equi'!BO13*'Adjustment factor'!$E8</f>
        <v>103328.35359233983</v>
      </c>
      <c r="BP13" s="35">
        <f>'Total Stock by year_by_det_equi'!BP13*'Adjustment factor'!$E8</f>
        <v>110573.95874059599</v>
      </c>
      <c r="BQ13" s="35">
        <f>'Total Stock by year_by_det_equi'!BQ13*'Adjustment factor'!$E8</f>
        <v>123253.95377879267</v>
      </c>
      <c r="BR13" s="35">
        <f>'Total Stock by year_by_det_equi'!BR13*'Adjustment factor'!$E8</f>
        <v>132868.24211471432</v>
      </c>
      <c r="BS13" s="35">
        <f>'Total Stock by year_by_det_equi'!BS13*'Adjustment factor'!$E8</f>
        <v>140834.61061206984</v>
      </c>
      <c r="BT13" s="35">
        <f>'Total Stock by year_by_det_equi'!BT13*'Adjustment factor'!$E8</f>
        <v>152940.01466451888</v>
      </c>
    </row>
    <row r="14" spans="1:75" x14ac:dyDescent="0.25">
      <c r="A14" s="29">
        <v>14</v>
      </c>
      <c r="B14" t="s">
        <v>90</v>
      </c>
      <c r="C14" s="35">
        <f>'Total Stock by year_by_det_equi'!C14*'Adjustment factor'!$E9</f>
        <v>207.65187436219077</v>
      </c>
      <c r="D14" s="35">
        <f>'Total Stock by year_by_det_equi'!D14*'Adjustment factor'!$E9</f>
        <v>225.88737337603277</v>
      </c>
      <c r="E14" s="35">
        <f>'Total Stock by year_by_det_equi'!E14*'Adjustment factor'!$E9</f>
        <v>257.70852675768225</v>
      </c>
      <c r="F14" s="35">
        <f>'Total Stock by year_by_det_equi'!F14*'Adjustment factor'!$E9</f>
        <v>267.17812044453393</v>
      </c>
      <c r="G14" s="35">
        <f>'Total Stock by year_by_det_equi'!G14*'Adjustment factor'!$E9</f>
        <v>281.27265064571731</v>
      </c>
      <c r="H14" s="35">
        <f>'Total Stock by year_by_det_equi'!H14*'Adjustment factor'!$E9</f>
        <v>286.41209100063173</v>
      </c>
      <c r="I14" s="35">
        <f>'Total Stock by year_by_det_equi'!I14*'Adjustment factor'!$E9</f>
        <v>269.08843385638585</v>
      </c>
      <c r="J14" s="35">
        <f>'Total Stock by year_by_det_equi'!J14*'Adjustment factor'!$E9</f>
        <v>271.27572022109882</v>
      </c>
      <c r="K14" s="35">
        <f>'Total Stock by year_by_det_equi'!K14*'Adjustment factor'!$E9</f>
        <v>298.56772594258535</v>
      </c>
      <c r="L14" s="35">
        <f>'Total Stock by year_by_det_equi'!L14*'Adjustment factor'!$E9</f>
        <v>346.35633238800551</v>
      </c>
      <c r="M14" s="35">
        <f>'Total Stock by year_by_det_equi'!M14*'Adjustment factor'!$E9</f>
        <v>424.60722595744926</v>
      </c>
      <c r="N14" s="35">
        <f>'Total Stock by year_by_det_equi'!N14*'Adjustment factor'!$E9</f>
        <v>475.32248798823787</v>
      </c>
      <c r="O14" s="35">
        <f>'Total Stock by year_by_det_equi'!O14*'Adjustment factor'!$E9</f>
        <v>504.36072664484692</v>
      </c>
      <c r="P14" s="35">
        <f>'Total Stock by year_by_det_equi'!P14*'Adjustment factor'!$E9</f>
        <v>535.08674897388846</v>
      </c>
      <c r="Q14" s="35">
        <f>'Total Stock by year_by_det_equi'!Q14*'Adjustment factor'!$E9</f>
        <v>546.52660219884103</v>
      </c>
      <c r="R14" s="35">
        <f>'Total Stock by year_by_det_equi'!R14*'Adjustment factor'!$E9</f>
        <v>537.97469649616232</v>
      </c>
      <c r="S14" s="35">
        <f>'Total Stock by year_by_det_equi'!S14*'Adjustment factor'!$E9</f>
        <v>540.76366792305828</v>
      </c>
      <c r="T14" s="35">
        <f>'Total Stock by year_by_det_equi'!T14*'Adjustment factor'!$E9</f>
        <v>574.49117601729768</v>
      </c>
      <c r="U14" s="35">
        <f>'Total Stock by year_by_det_equi'!U14*'Adjustment factor'!$E9</f>
        <v>622.66320051619766</v>
      </c>
      <c r="V14" s="35">
        <f>'Total Stock by year_by_det_equi'!V14*'Adjustment factor'!$E9</f>
        <v>693.96806191538292</v>
      </c>
      <c r="W14" s="35">
        <f>'Total Stock by year_by_det_equi'!W14*'Adjustment factor'!$E9</f>
        <v>823.17376499066086</v>
      </c>
      <c r="X14" s="35">
        <f>'Total Stock by year_by_det_equi'!X14*'Adjustment factor'!$E9</f>
        <v>910.17316195650812</v>
      </c>
      <c r="Y14" s="35">
        <f>'Total Stock by year_by_det_equi'!Y14*'Adjustment factor'!$E9</f>
        <v>996.68592754816405</v>
      </c>
      <c r="Z14" s="35">
        <f>'Total Stock by year_by_det_equi'!Z14*'Adjustment factor'!$E9</f>
        <v>1080.9656363073623</v>
      </c>
      <c r="AA14" s="35">
        <f>'Total Stock by year_by_det_equi'!AA14*'Adjustment factor'!$E9</f>
        <v>1102.4301296650899</v>
      </c>
      <c r="AB14" s="35">
        <f>'Total Stock by year_by_det_equi'!AB14*'Adjustment factor'!$E9</f>
        <v>1118.3603093366567</v>
      </c>
      <c r="AC14" s="35">
        <f>'Total Stock by year_by_det_equi'!AC14*'Adjustment factor'!$E9</f>
        <v>1167.3313300621671</v>
      </c>
      <c r="AD14" s="35">
        <f>'Total Stock by year_by_det_equi'!AD14*'Adjustment factor'!$E9</f>
        <v>1237.2761572721893</v>
      </c>
      <c r="AE14" s="35">
        <f>'Total Stock by year_by_det_equi'!AE14*'Adjustment factor'!$E9</f>
        <v>1278.8110756981628</v>
      </c>
      <c r="AF14" s="35">
        <f>'Total Stock by year_by_det_equi'!AF14*'Adjustment factor'!$E9</f>
        <v>1281.6564983698738</v>
      </c>
      <c r="AG14" s="35">
        <f>'Total Stock by year_by_det_equi'!AG14*'Adjustment factor'!$E9</f>
        <v>1319.7276214977624</v>
      </c>
      <c r="AH14" s="35">
        <f>'Total Stock by year_by_det_equi'!AH14*'Adjustment factor'!$E9</f>
        <v>1386.5855612456119</v>
      </c>
      <c r="AI14" s="35">
        <f>'Total Stock by year_by_det_equi'!AI14*'Adjustment factor'!$E9</f>
        <v>1550.5841591409071</v>
      </c>
      <c r="AJ14" s="35">
        <f>'Total Stock by year_by_det_equi'!AJ14*'Adjustment factor'!$E9</f>
        <v>1683.1779232139397</v>
      </c>
      <c r="AK14" s="35">
        <f>'Total Stock by year_by_det_equi'!AK14*'Adjustment factor'!$E9</f>
        <v>1699.0290613661102</v>
      </c>
      <c r="AL14" s="35">
        <f>'Total Stock by year_by_det_equi'!AL14*'Adjustment factor'!$E9</f>
        <v>1723.7385752379373</v>
      </c>
      <c r="AM14" s="35">
        <f>'Total Stock by year_by_det_equi'!AM14*'Adjustment factor'!$E9</f>
        <v>1627.6738603086171</v>
      </c>
      <c r="AN14" s="35">
        <f>'Total Stock by year_by_det_equi'!AN14*'Adjustment factor'!$E9</f>
        <v>1524.0717411609728</v>
      </c>
      <c r="AO14" s="35">
        <f>'Total Stock by year_by_det_equi'!AO14*'Adjustment factor'!$E9</f>
        <v>1602.4801256478786</v>
      </c>
      <c r="AP14" s="35">
        <f>'Total Stock by year_by_det_equi'!AP14*'Adjustment factor'!$E9</f>
        <v>1699.6524583578678</v>
      </c>
      <c r="AQ14" s="35">
        <f>'Total Stock by year_by_det_equi'!AQ14*'Adjustment factor'!$E9</f>
        <v>1823.9152648791446</v>
      </c>
      <c r="AR14" s="35">
        <f>'Total Stock by year_by_det_equi'!AR14*'Adjustment factor'!$E9</f>
        <v>1886.9608469281925</v>
      </c>
      <c r="AS14" s="35">
        <f>'Total Stock by year_by_det_equi'!AS14*'Adjustment factor'!$E9</f>
        <v>2094.1616017256379</v>
      </c>
      <c r="AT14" s="35">
        <f>'Total Stock by year_by_det_equi'!AT14*'Adjustment factor'!$E9</f>
        <v>2229.2801260055494</v>
      </c>
      <c r="AU14" s="35">
        <f>'Total Stock by year_by_det_equi'!AU14*'Adjustment factor'!$E9</f>
        <v>2255.4462111818229</v>
      </c>
      <c r="AV14" s="35">
        <f>'Total Stock by year_by_det_equi'!AV14*'Adjustment factor'!$E9</f>
        <v>2332.2644869770106</v>
      </c>
      <c r="AW14" s="35">
        <f>'Total Stock by year_by_det_equi'!AW14*'Adjustment factor'!$E9</f>
        <v>2426.2444727992879</v>
      </c>
      <c r="AX14" s="35">
        <f>'Total Stock by year_by_det_equi'!AX14*'Adjustment factor'!$E9</f>
        <v>2561.4796687137741</v>
      </c>
      <c r="AY14" s="35">
        <f>'Total Stock by year_by_det_equi'!AY14*'Adjustment factor'!$E9</f>
        <v>2753.2627609644123</v>
      </c>
      <c r="AZ14" s="35">
        <f>'Total Stock by year_by_det_equi'!AZ14*'Adjustment factor'!$E9</f>
        <v>3002.1897549160658</v>
      </c>
      <c r="BA14" s="35">
        <f>'Total Stock by year_by_det_equi'!BA14*'Adjustment factor'!$E9</f>
        <v>3278.7144550290641</v>
      </c>
      <c r="BB14" s="35">
        <f>'Total Stock by year_by_det_equi'!BB14*'Adjustment factor'!$E9</f>
        <v>3673.0440603885104</v>
      </c>
      <c r="BC14" s="35">
        <f>'Total Stock by year_by_det_equi'!BC14*'Adjustment factor'!$E9</f>
        <v>3988.5305656042451</v>
      </c>
      <c r="BD14" s="35">
        <f>'Total Stock by year_by_det_equi'!BD14*'Adjustment factor'!$E9</f>
        <v>4688.6611351366291</v>
      </c>
      <c r="BE14" s="35">
        <f>'Total Stock by year_by_det_equi'!BE14*'Adjustment factor'!$E9</f>
        <v>5198.559860972392</v>
      </c>
      <c r="BF14" s="35">
        <f>'Total Stock by year_by_det_equi'!BF14*'Adjustment factor'!$E9</f>
        <v>5894.6895089932523</v>
      </c>
      <c r="BG14" s="35">
        <f>'Total Stock by year_by_det_equi'!BG14*'Adjustment factor'!$E9</f>
        <v>6323.7601762659133</v>
      </c>
      <c r="BH14" s="35">
        <f>'Total Stock by year_by_det_equi'!BH14*'Adjustment factor'!$E9</f>
        <v>6897.9116479051509</v>
      </c>
      <c r="BI14" s="35">
        <f>'Total Stock by year_by_det_equi'!BI14*'Adjustment factor'!$E9</f>
        <v>7497.8661236901689</v>
      </c>
      <c r="BJ14" s="35">
        <f>'Total Stock by year_by_det_equi'!BJ14*'Adjustment factor'!$E9</f>
        <v>8496.5234658843146</v>
      </c>
      <c r="BK14" s="35">
        <f>'Total Stock by year_by_det_equi'!BK14*'Adjustment factor'!$E9</f>
        <v>9853.8322821834827</v>
      </c>
      <c r="BL14" s="35">
        <f>'Total Stock by year_by_det_equi'!BL14*'Adjustment factor'!$E9</f>
        <v>11409.438811140968</v>
      </c>
      <c r="BM14" s="35">
        <f>'Total Stock by year_by_det_equi'!BM14*'Adjustment factor'!$E9</f>
        <v>12476</v>
      </c>
      <c r="BN14" s="35">
        <f>'Total Stock by year_by_det_equi'!BN14*'Adjustment factor'!$E9</f>
        <v>12022.717509968734</v>
      </c>
      <c r="BO14" s="35">
        <f>'Total Stock by year_by_det_equi'!BO14*'Adjustment factor'!$E9</f>
        <v>12067.726744369846</v>
      </c>
      <c r="BP14" s="35">
        <f>'Total Stock by year_by_det_equi'!BP14*'Adjustment factor'!$E9</f>
        <v>13158.643061715848</v>
      </c>
      <c r="BQ14" s="35">
        <f>'Total Stock by year_by_det_equi'!BQ14*'Adjustment factor'!$E9</f>
        <v>14575.965582183009</v>
      </c>
      <c r="BR14" s="35">
        <f>'Total Stock by year_by_det_equi'!BR14*'Adjustment factor'!$E9</f>
        <v>15481.962567249944</v>
      </c>
      <c r="BS14" s="35">
        <f>'Total Stock by year_by_det_equi'!BS14*'Adjustment factor'!$E9</f>
        <v>17254.881636409878</v>
      </c>
      <c r="BT14" s="35">
        <f>'Total Stock by year_by_det_equi'!BT14*'Adjustment factor'!$E9</f>
        <v>18415.904316786124</v>
      </c>
    </row>
    <row r="15" spans="1:75" x14ac:dyDescent="0.25">
      <c r="A15" s="29">
        <v>17</v>
      </c>
      <c r="B15" t="s">
        <v>92</v>
      </c>
      <c r="C15" s="35">
        <f>'Total Stock by year_by_det_equi'!C15*'Adjustment factor'!$E10</f>
        <v>18727.088142378761</v>
      </c>
      <c r="D15" s="35">
        <f>'Total Stock by year_by_det_equi'!D15*'Adjustment factor'!$E10</f>
        <v>20133.406315308071</v>
      </c>
      <c r="E15" s="35">
        <f>'Total Stock by year_by_det_equi'!E15*'Adjustment factor'!$E10</f>
        <v>20851.020480756251</v>
      </c>
      <c r="F15" s="35">
        <f>'Total Stock by year_by_det_equi'!F15*'Adjustment factor'!$E10</f>
        <v>20349.940428534661</v>
      </c>
      <c r="G15" s="35">
        <f>'Total Stock by year_by_det_equi'!G15*'Adjustment factor'!$E10</f>
        <v>21493.303780941911</v>
      </c>
      <c r="H15" s="35">
        <f>'Total Stock by year_by_det_equi'!H15*'Adjustment factor'!$E10</f>
        <v>23516.754893298399</v>
      </c>
      <c r="I15" s="35">
        <f>'Total Stock by year_by_det_equi'!I15*'Adjustment factor'!$E10</f>
        <v>26023.803705613893</v>
      </c>
      <c r="J15" s="35">
        <f>'Total Stock by year_by_det_equi'!J15*'Adjustment factor'!$E10</f>
        <v>29656.519436003782</v>
      </c>
      <c r="K15" s="35">
        <f>'Total Stock by year_by_det_equi'!K15*'Adjustment factor'!$E10</f>
        <v>32994.087746817706</v>
      </c>
      <c r="L15" s="35">
        <f>'Total Stock by year_by_det_equi'!L15*'Adjustment factor'!$E10</f>
        <v>34681.473766492934</v>
      </c>
      <c r="M15" s="35">
        <f>'Total Stock by year_by_det_equi'!M15*'Adjustment factor'!$E10</f>
        <v>38076.123304367044</v>
      </c>
      <c r="N15" s="35">
        <f>'Total Stock by year_by_det_equi'!N15*'Adjustment factor'!$E10</f>
        <v>40686.896639149039</v>
      </c>
      <c r="O15" s="35">
        <f>'Total Stock by year_by_det_equi'!O15*'Adjustment factor'!$E10</f>
        <v>40279.092190188996</v>
      </c>
      <c r="P15" s="35">
        <f>'Total Stock by year_by_det_equi'!P15*'Adjustment factor'!$E10</f>
        <v>40474.807870238721</v>
      </c>
      <c r="Q15" s="35">
        <f>'Total Stock by year_by_det_equi'!Q15*'Adjustment factor'!$E10</f>
        <v>41370.436844468764</v>
      </c>
      <c r="R15" s="35">
        <f>'Total Stock by year_by_det_equi'!R15*'Adjustment factor'!$E10</f>
        <v>41605.312097807102</v>
      </c>
      <c r="S15" s="35">
        <f>'Total Stock by year_by_det_equi'!S15*'Adjustment factor'!$E10</f>
        <v>42375.764429076648</v>
      </c>
      <c r="T15" s="35">
        <f>'Total Stock by year_by_det_equi'!T15*'Adjustment factor'!$E10</f>
        <v>44250.157134567584</v>
      </c>
      <c r="U15" s="35">
        <f>'Total Stock by year_by_det_equi'!U15*'Adjustment factor'!$E10</f>
        <v>46530.578303580565</v>
      </c>
      <c r="V15" s="35">
        <f>'Total Stock by year_by_det_equi'!V15*'Adjustment factor'!$E10</f>
        <v>50673.931765121924</v>
      </c>
      <c r="W15" s="35">
        <f>'Total Stock by year_by_det_equi'!W15*'Adjustment factor'!$E10</f>
        <v>56698.584693430879</v>
      </c>
      <c r="X15" s="35">
        <f>'Total Stock by year_by_det_equi'!X15*'Adjustment factor'!$E10</f>
        <v>64528.01646810981</v>
      </c>
      <c r="Y15" s="35">
        <f>'Total Stock by year_by_det_equi'!Y15*'Adjustment factor'!$E10</f>
        <v>70055.532227346994</v>
      </c>
      <c r="Z15" s="35">
        <f>'Total Stock by year_by_det_equi'!Z15*'Adjustment factor'!$E10</f>
        <v>74357.446444253321</v>
      </c>
      <c r="AA15" s="35">
        <f>'Total Stock by year_by_det_equi'!AA15*'Adjustment factor'!$E10</f>
        <v>77595.304737824146</v>
      </c>
      <c r="AB15" s="35">
        <f>'Total Stock by year_by_det_equi'!AB15*'Adjustment factor'!$E10</f>
        <v>77337.919360855056</v>
      </c>
      <c r="AC15" s="35">
        <f>'Total Stock by year_by_det_equi'!AC15*'Adjustment factor'!$E10</f>
        <v>78488.538631102798</v>
      </c>
      <c r="AD15" s="35">
        <f>'Total Stock by year_by_det_equi'!AD15*'Adjustment factor'!$E10</f>
        <v>82366.244571633943</v>
      </c>
      <c r="AE15" s="35">
        <f>'Total Stock by year_by_det_equi'!AE15*'Adjustment factor'!$E10</f>
        <v>88646.627813789368</v>
      </c>
      <c r="AF15" s="35">
        <f>'Total Stock by year_by_det_equi'!AF15*'Adjustment factor'!$E10</f>
        <v>91662.777461357386</v>
      </c>
      <c r="AG15" s="35">
        <f>'Total Stock by year_by_det_equi'!AG15*'Adjustment factor'!$E10</f>
        <v>93692.925067710574</v>
      </c>
      <c r="AH15" s="35">
        <f>'Total Stock by year_by_det_equi'!AH15*'Adjustment factor'!$E10</f>
        <v>96367.945757595618</v>
      </c>
      <c r="AI15" s="35">
        <f>'Total Stock by year_by_det_equi'!AI15*'Adjustment factor'!$E10</f>
        <v>101880.28950833723</v>
      </c>
      <c r="AJ15" s="35">
        <f>'Total Stock by year_by_det_equi'!AJ15*'Adjustment factor'!$E10</f>
        <v>110275.3555510099</v>
      </c>
      <c r="AK15" s="35">
        <f>'Total Stock by year_by_det_equi'!AK15*'Adjustment factor'!$E10</f>
        <v>120333.14680231604</v>
      </c>
      <c r="AL15" s="35">
        <f>'Total Stock by year_by_det_equi'!AL15*'Adjustment factor'!$E10</f>
        <v>127803.20796991274</v>
      </c>
      <c r="AM15" s="35">
        <f>'Total Stock by year_by_det_equi'!AM15*'Adjustment factor'!$E10</f>
        <v>129701.25312413571</v>
      </c>
      <c r="AN15" s="35">
        <f>'Total Stock by year_by_det_equi'!AN15*'Adjustment factor'!$E10</f>
        <v>126685.42760974431</v>
      </c>
      <c r="AO15" s="35">
        <f>'Total Stock by year_by_det_equi'!AO15*'Adjustment factor'!$E10</f>
        <v>127808.98279868519</v>
      </c>
      <c r="AP15" s="35">
        <f>'Total Stock by year_by_det_equi'!AP15*'Adjustment factor'!$E10</f>
        <v>131532.67458458539</v>
      </c>
      <c r="AQ15" s="35">
        <f>'Total Stock by year_by_det_equi'!AQ15*'Adjustment factor'!$E10</f>
        <v>135347.87335391159</v>
      </c>
      <c r="AR15" s="35">
        <f>'Total Stock by year_by_det_equi'!AR15*'Adjustment factor'!$E10</f>
        <v>136181.88266489343</v>
      </c>
      <c r="AS15" s="35">
        <f>'Total Stock by year_by_det_equi'!AS15*'Adjustment factor'!$E10</f>
        <v>138323.5162703683</v>
      </c>
      <c r="AT15" s="35">
        <f>'Total Stock by year_by_det_equi'!AT15*'Adjustment factor'!$E10</f>
        <v>143868.76087630886</v>
      </c>
      <c r="AU15" s="35">
        <f>'Total Stock by year_by_det_equi'!AU15*'Adjustment factor'!$E10</f>
        <v>147607.13946365507</v>
      </c>
      <c r="AV15" s="35">
        <f>'Total Stock by year_by_det_equi'!AV15*'Adjustment factor'!$E10</f>
        <v>149619.42857189119</v>
      </c>
      <c r="AW15" s="35">
        <f>'Total Stock by year_by_det_equi'!AW15*'Adjustment factor'!$E10</f>
        <v>152176.80103065481</v>
      </c>
      <c r="AX15" s="35">
        <f>'Total Stock by year_by_det_equi'!AX15*'Adjustment factor'!$E10</f>
        <v>156049.0344194466</v>
      </c>
      <c r="AY15" s="35">
        <f>'Total Stock by year_by_det_equi'!AY15*'Adjustment factor'!$E10</f>
        <v>164291.34960600547</v>
      </c>
      <c r="AZ15" s="35">
        <f>'Total Stock by year_by_det_equi'!AZ15*'Adjustment factor'!$E10</f>
        <v>175373.03754996179</v>
      </c>
      <c r="BA15" s="35">
        <f>'Total Stock by year_by_det_equi'!BA15*'Adjustment factor'!$E10</f>
        <v>186074.64612919127</v>
      </c>
      <c r="BB15" s="35">
        <f>'Total Stock by year_by_det_equi'!BB15*'Adjustment factor'!$E10</f>
        <v>197721.97162651448</v>
      </c>
      <c r="BC15" s="35">
        <f>'Total Stock by year_by_det_equi'!BC15*'Adjustment factor'!$E10</f>
        <v>208911.67049957128</v>
      </c>
      <c r="BD15" s="35">
        <f>'Total Stock by year_by_det_equi'!BD15*'Adjustment factor'!$E10</f>
        <v>217824.09202256048</v>
      </c>
      <c r="BE15" s="35">
        <f>'Total Stock by year_by_det_equi'!BE15*'Adjustment factor'!$E10</f>
        <v>226425.23156576656</v>
      </c>
      <c r="BF15" s="35">
        <f>'Total Stock by year_by_det_equi'!BF15*'Adjustment factor'!$E10</f>
        <v>228824.70224508626</v>
      </c>
      <c r="BG15" s="35">
        <f>'Total Stock by year_by_det_equi'!BG15*'Adjustment factor'!$E10</f>
        <v>228081.92883853699</v>
      </c>
      <c r="BH15" s="35">
        <f>'Total Stock by year_by_det_equi'!BH15*'Adjustment factor'!$E10</f>
        <v>226211.89525949827</v>
      </c>
      <c r="BI15" s="35">
        <f>'Total Stock by year_by_det_equi'!BI15*'Adjustment factor'!$E10</f>
        <v>224870.41373077643</v>
      </c>
      <c r="BJ15" s="35">
        <f>'Total Stock by year_by_det_equi'!BJ15*'Adjustment factor'!$E10</f>
        <v>226141.0599258352</v>
      </c>
      <c r="BK15" s="35">
        <f>'Total Stock by year_by_det_equi'!BK15*'Adjustment factor'!$E10</f>
        <v>228333.87374739576</v>
      </c>
      <c r="BL15" s="35">
        <f>'Total Stock by year_by_det_equi'!BL15*'Adjustment factor'!$E10</f>
        <v>231118.06493257196</v>
      </c>
      <c r="BM15" s="35">
        <f>'Total Stock by year_by_det_equi'!BM15*'Adjustment factor'!$E10</f>
        <v>233066.00000000003</v>
      </c>
      <c r="BN15" s="35">
        <f>'Total Stock by year_by_det_equi'!BN15*'Adjustment factor'!$E10</f>
        <v>225745.956009171</v>
      </c>
      <c r="BO15" s="35">
        <f>'Total Stock by year_by_det_equi'!BO15*'Adjustment factor'!$E10</f>
        <v>218751.77673164461</v>
      </c>
      <c r="BP15" s="35">
        <f>'Total Stock by year_by_det_equi'!BP15*'Adjustment factor'!$E10</f>
        <v>217727.49908851788</v>
      </c>
      <c r="BQ15" s="35">
        <f>'Total Stock by year_by_det_equi'!BQ15*'Adjustment factor'!$E10</f>
        <v>222393.78784488441</v>
      </c>
      <c r="BR15" s="35">
        <f>'Total Stock by year_by_det_equi'!BR15*'Adjustment factor'!$E10</f>
        <v>226707.13512456513</v>
      </c>
      <c r="BS15" s="35">
        <f>'Total Stock by year_by_det_equi'!BS15*'Adjustment factor'!$E10</f>
        <v>231758.39004177912</v>
      </c>
      <c r="BT15" s="35">
        <f>'Total Stock by year_by_det_equi'!BT15*'Adjustment factor'!$E10</f>
        <v>236656.14993738127</v>
      </c>
    </row>
    <row r="16" spans="1:75" x14ac:dyDescent="0.25">
      <c r="A16" s="29">
        <v>18</v>
      </c>
      <c r="B16" t="s">
        <v>94</v>
      </c>
      <c r="C16" s="35">
        <f>'Total Stock by year_by_det_equi'!C16*'Adjustment factor'!$E11</f>
        <v>5311.3503909274232</v>
      </c>
      <c r="D16" s="35">
        <f>'Total Stock by year_by_det_equi'!D16*'Adjustment factor'!$E11</f>
        <v>5878.8026404324683</v>
      </c>
      <c r="E16" s="35">
        <f>'Total Stock by year_by_det_equi'!E16*'Adjustment factor'!$E11</f>
        <v>6425.9380570323665</v>
      </c>
      <c r="F16" s="35">
        <f>'Total Stock by year_by_det_equi'!F16*'Adjustment factor'!$E11</f>
        <v>6683.4813948990331</v>
      </c>
      <c r="G16" s="35">
        <f>'Total Stock by year_by_det_equi'!G16*'Adjustment factor'!$E11</f>
        <v>7150.7975780681436</v>
      </c>
      <c r="H16" s="35">
        <f>'Total Stock by year_by_det_equi'!H16*'Adjustment factor'!$E11</f>
        <v>7737.0056431984285</v>
      </c>
      <c r="I16" s="35">
        <f>'Total Stock by year_by_det_equi'!I16*'Adjustment factor'!$E11</f>
        <v>8144.8655059672628</v>
      </c>
      <c r="J16" s="35">
        <f>'Total Stock by year_by_det_equi'!J16*'Adjustment factor'!$E11</f>
        <v>8602.3333299903734</v>
      </c>
      <c r="K16" s="35">
        <f>'Total Stock by year_by_det_equi'!K16*'Adjustment factor'!$E11</f>
        <v>8886.6125808212091</v>
      </c>
      <c r="L16" s="35">
        <f>'Total Stock by year_by_det_equi'!L16*'Adjustment factor'!$E11</f>
        <v>9444.9075045368136</v>
      </c>
      <c r="M16" s="35">
        <f>'Total Stock by year_by_det_equi'!M16*'Adjustment factor'!$E11</f>
        <v>10190.084940946432</v>
      </c>
      <c r="N16" s="35">
        <f>'Total Stock by year_by_det_equi'!N16*'Adjustment factor'!$E11</f>
        <v>10858.857028838853</v>
      </c>
      <c r="O16" s="35">
        <f>'Total Stock by year_by_det_equi'!O16*'Adjustment factor'!$E11</f>
        <v>11352.908547886156</v>
      </c>
      <c r="P16" s="35">
        <f>'Total Stock by year_by_det_equi'!P16*'Adjustment factor'!$E11</f>
        <v>12011.093198297116</v>
      </c>
      <c r="Q16" s="35">
        <f>'Total Stock by year_by_det_equi'!Q16*'Adjustment factor'!$E11</f>
        <v>12917.350852020663</v>
      </c>
      <c r="R16" s="35">
        <f>'Total Stock by year_by_det_equi'!R16*'Adjustment factor'!$E11</f>
        <v>13732.273375620094</v>
      </c>
      <c r="S16" s="35">
        <f>'Total Stock by year_by_det_equi'!S16*'Adjustment factor'!$E11</f>
        <v>14707.35300402637</v>
      </c>
      <c r="T16" s="35">
        <f>'Total Stock by year_by_det_equi'!T16*'Adjustment factor'!$E11</f>
        <v>15661.957741712964</v>
      </c>
      <c r="U16" s="35">
        <f>'Total Stock by year_by_det_equi'!U16*'Adjustment factor'!$E11</f>
        <v>16973.451684327418</v>
      </c>
      <c r="V16" s="35">
        <f>'Total Stock by year_by_det_equi'!V16*'Adjustment factor'!$E11</f>
        <v>19142.46081975778</v>
      </c>
      <c r="W16" s="35">
        <f>'Total Stock by year_by_det_equi'!W16*'Adjustment factor'!$E11</f>
        <v>21637.547968482984</v>
      </c>
      <c r="X16" s="35">
        <f>'Total Stock by year_by_det_equi'!X16*'Adjustment factor'!$E11</f>
        <v>23743.053593746761</v>
      </c>
      <c r="Y16" s="35">
        <f>'Total Stock by year_by_det_equi'!Y16*'Adjustment factor'!$E11</f>
        <v>25917.499852671703</v>
      </c>
      <c r="Z16" s="35">
        <f>'Total Stock by year_by_det_equi'!Z16*'Adjustment factor'!$E11</f>
        <v>28079.240230886826</v>
      </c>
      <c r="AA16" s="35">
        <f>'Total Stock by year_by_det_equi'!AA16*'Adjustment factor'!$E11</f>
        <v>30146.021086197481</v>
      </c>
      <c r="AB16" s="35">
        <f>'Total Stock by year_by_det_equi'!AB16*'Adjustment factor'!$E11</f>
        <v>31637.185049212767</v>
      </c>
      <c r="AC16" s="35">
        <f>'Total Stock by year_by_det_equi'!AC16*'Adjustment factor'!$E11</f>
        <v>33342.146623827139</v>
      </c>
      <c r="AD16" s="35">
        <f>'Total Stock by year_by_det_equi'!AD16*'Adjustment factor'!$E11</f>
        <v>35486.726975648584</v>
      </c>
      <c r="AE16" s="35">
        <f>'Total Stock by year_by_det_equi'!AE16*'Adjustment factor'!$E11</f>
        <v>37889.762081899884</v>
      </c>
      <c r="AF16" s="35">
        <f>'Total Stock by year_by_det_equi'!AF16*'Adjustment factor'!$E11</f>
        <v>39090.841614215584</v>
      </c>
      <c r="AG16" s="35">
        <f>'Total Stock by year_by_det_equi'!AG16*'Adjustment factor'!$E11</f>
        <v>40388.274058243835</v>
      </c>
      <c r="AH16" s="35">
        <f>'Total Stock by year_by_det_equi'!AH16*'Adjustment factor'!$E11</f>
        <v>41933.124695632781</v>
      </c>
      <c r="AI16" s="35">
        <f>'Total Stock by year_by_det_equi'!AI16*'Adjustment factor'!$E11</f>
        <v>45043.487606539384</v>
      </c>
      <c r="AJ16" s="35">
        <f>'Total Stock by year_by_det_equi'!AJ16*'Adjustment factor'!$E11</f>
        <v>48448.960185985976</v>
      </c>
      <c r="AK16" s="35">
        <f>'Total Stock by year_by_det_equi'!AK16*'Adjustment factor'!$E11</f>
        <v>52152.638121229429</v>
      </c>
      <c r="AL16" s="35">
        <f>'Total Stock by year_by_det_equi'!AL16*'Adjustment factor'!$E11</f>
        <v>55452.095885391966</v>
      </c>
      <c r="AM16" s="35">
        <f>'Total Stock by year_by_det_equi'!AM16*'Adjustment factor'!$E11</f>
        <v>58614.172252345161</v>
      </c>
      <c r="AN16" s="35">
        <f>'Total Stock by year_by_det_equi'!AN16*'Adjustment factor'!$E11</f>
        <v>61576.609286898471</v>
      </c>
      <c r="AO16" s="35">
        <f>'Total Stock by year_by_det_equi'!AO16*'Adjustment factor'!$E11</f>
        <v>66489.902482604695</v>
      </c>
      <c r="AP16" s="35">
        <f>'Total Stock by year_by_det_equi'!AP16*'Adjustment factor'!$E11</f>
        <v>72316.118230061285</v>
      </c>
      <c r="AQ16" s="35">
        <f>'Total Stock by year_by_det_equi'!AQ16*'Adjustment factor'!$E11</f>
        <v>78336.68152307361</v>
      </c>
      <c r="AR16" s="35">
        <f>'Total Stock by year_by_det_equi'!AR16*'Adjustment factor'!$E11</f>
        <v>84840.992535239362</v>
      </c>
      <c r="AS16" s="35">
        <f>'Total Stock by year_by_det_equi'!AS16*'Adjustment factor'!$E11</f>
        <v>92227.808221833271</v>
      </c>
      <c r="AT16" s="35">
        <f>'Total Stock by year_by_det_equi'!AT16*'Adjustment factor'!$E11</f>
        <v>101359.26054524083</v>
      </c>
      <c r="AU16" s="35">
        <f>'Total Stock by year_by_det_equi'!AU16*'Adjustment factor'!$E11</f>
        <v>108630.44809863339</v>
      </c>
      <c r="AV16" s="35">
        <f>'Total Stock by year_by_det_equi'!AV16*'Adjustment factor'!$E11</f>
        <v>114145.03985048784</v>
      </c>
      <c r="AW16" s="35">
        <f>'Total Stock by year_by_det_equi'!AW16*'Adjustment factor'!$E11</f>
        <v>119418.4258143664</v>
      </c>
      <c r="AX16" s="35">
        <f>'Total Stock by year_by_det_equi'!AX16*'Adjustment factor'!$E11</f>
        <v>126721.04613211144</v>
      </c>
      <c r="AY16" s="35">
        <f>'Total Stock by year_by_det_equi'!AY16*'Adjustment factor'!$E11</f>
        <v>135546.53601445613</v>
      </c>
      <c r="AZ16" s="35">
        <f>'Total Stock by year_by_det_equi'!AZ16*'Adjustment factor'!$E11</f>
        <v>147838.2445389535</v>
      </c>
      <c r="BA16" s="35">
        <f>'Total Stock by year_by_det_equi'!BA16*'Adjustment factor'!$E11</f>
        <v>161034.20523231733</v>
      </c>
      <c r="BB16" s="35">
        <f>'Total Stock by year_by_det_equi'!BB16*'Adjustment factor'!$E11</f>
        <v>174115.30901075937</v>
      </c>
      <c r="BC16" s="35">
        <f>'Total Stock by year_by_det_equi'!BC16*'Adjustment factor'!$E11</f>
        <v>188287.64982962504</v>
      </c>
      <c r="BD16" s="35">
        <f>'Total Stock by year_by_det_equi'!BD16*'Adjustment factor'!$E11</f>
        <v>202683.02668521582</v>
      </c>
      <c r="BE16" s="35">
        <f>'Total Stock by year_by_det_equi'!BE16*'Adjustment factor'!$E11</f>
        <v>221906.69582644815</v>
      </c>
      <c r="BF16" s="35">
        <f>'Total Stock by year_by_det_equi'!BF16*'Adjustment factor'!$E11</f>
        <v>236229.20868651645</v>
      </c>
      <c r="BG16" s="35">
        <f>'Total Stock by year_by_det_equi'!BG16*'Adjustment factor'!$E11</f>
        <v>245963.2388221584</v>
      </c>
      <c r="BH16" s="35">
        <f>'Total Stock by year_by_det_equi'!BH16*'Adjustment factor'!$E11</f>
        <v>254152.60747913984</v>
      </c>
      <c r="BI16" s="35">
        <f>'Total Stock by year_by_det_equi'!BI16*'Adjustment factor'!$E11</f>
        <v>261752.72363868193</v>
      </c>
      <c r="BJ16" s="35">
        <f>'Total Stock by year_by_det_equi'!BJ16*'Adjustment factor'!$E11</f>
        <v>271859.54049874441</v>
      </c>
      <c r="BK16" s="35">
        <f>'Total Stock by year_by_det_equi'!BK16*'Adjustment factor'!$E11</f>
        <v>285169.23141935852</v>
      </c>
      <c r="BL16" s="35">
        <f>'Total Stock by year_by_det_equi'!BL16*'Adjustment factor'!$E11</f>
        <v>299482.40130550804</v>
      </c>
      <c r="BM16" s="35">
        <f>'Total Stock by year_by_det_equi'!BM16*'Adjustment factor'!$E11</f>
        <v>310550</v>
      </c>
      <c r="BN16" s="35">
        <f>'Total Stock by year_by_det_equi'!BN16*'Adjustment factor'!$E11</f>
        <v>311849.98002237239</v>
      </c>
      <c r="BO16" s="35">
        <f>'Total Stock by year_by_det_equi'!BO16*'Adjustment factor'!$E11</f>
        <v>313519.90102384484</v>
      </c>
      <c r="BP16" s="35">
        <f>'Total Stock by year_by_det_equi'!BP16*'Adjustment factor'!$E11</f>
        <v>331855.87577157462</v>
      </c>
      <c r="BQ16" s="35">
        <f>'Total Stock by year_by_det_equi'!BQ16*'Adjustment factor'!$E11</f>
        <v>348724.09356267704</v>
      </c>
      <c r="BR16" s="35">
        <f>'Total Stock by year_by_det_equi'!BR16*'Adjustment factor'!$E11</f>
        <v>366450.36392247264</v>
      </c>
      <c r="BS16" s="35">
        <f>'Total Stock by year_by_det_equi'!BS16*'Adjustment factor'!$E11</f>
        <v>392619.1232611711</v>
      </c>
      <c r="BT16" s="35">
        <f>'Total Stock by year_by_det_equi'!BT16*'Adjustment factor'!$E11</f>
        <v>417406.32071281242</v>
      </c>
    </row>
    <row r="17" spans="1:72" x14ac:dyDescent="0.25">
      <c r="A17" s="29">
        <v>19</v>
      </c>
      <c r="B17" t="s">
        <v>96</v>
      </c>
      <c r="C17" s="35">
        <f>'Total Stock by year_by_det_equi'!C17*'Adjustment factor'!$E12</f>
        <v>23812.95671212444</v>
      </c>
      <c r="D17" s="35">
        <f>'Total Stock by year_by_det_equi'!D17*'Adjustment factor'!$E12</f>
        <v>25774.07575604349</v>
      </c>
      <c r="E17" s="35">
        <f>'Total Stock by year_by_det_equi'!E17*'Adjustment factor'!$E12</f>
        <v>27580.154847783193</v>
      </c>
      <c r="F17" s="35">
        <f>'Total Stock by year_by_det_equi'!F17*'Adjustment factor'!$E12</f>
        <v>28116.436298396333</v>
      </c>
      <c r="G17" s="35">
        <f>'Total Stock by year_by_det_equi'!G17*'Adjustment factor'!$E12</f>
        <v>29196.505102957421</v>
      </c>
      <c r="H17" s="35">
        <f>'Total Stock by year_by_det_equi'!H17*'Adjustment factor'!$E12</f>
        <v>30598.854054139578</v>
      </c>
      <c r="I17" s="35">
        <f>'Total Stock by year_by_det_equi'!I17*'Adjustment factor'!$E12</f>
        <v>31765.206620368459</v>
      </c>
      <c r="J17" s="35">
        <f>'Total Stock by year_by_det_equi'!J17*'Adjustment factor'!$E12</f>
        <v>33228.539506158289</v>
      </c>
      <c r="K17" s="35">
        <f>'Total Stock by year_by_det_equi'!K17*'Adjustment factor'!$E12</f>
        <v>34454.777704071254</v>
      </c>
      <c r="L17" s="35">
        <f>'Total Stock by year_by_det_equi'!L17*'Adjustment factor'!$E12</f>
        <v>36271.603985867179</v>
      </c>
      <c r="M17" s="35">
        <f>'Total Stock by year_by_det_equi'!M17*'Adjustment factor'!$E12</f>
        <v>39019.271782748532</v>
      </c>
      <c r="N17" s="35">
        <f>'Total Stock by year_by_det_equi'!N17*'Adjustment factor'!$E12</f>
        <v>41440.171429290167</v>
      </c>
      <c r="O17" s="35">
        <f>'Total Stock by year_by_det_equi'!O17*'Adjustment factor'!$E12</f>
        <v>42833.425651241283</v>
      </c>
      <c r="P17" s="35">
        <f>'Total Stock by year_by_det_equi'!P17*'Adjustment factor'!$E12</f>
        <v>44296.662615533605</v>
      </c>
      <c r="Q17" s="35">
        <f>'Total Stock by year_by_det_equi'!Q17*'Adjustment factor'!$E12</f>
        <v>46261.562434522326</v>
      </c>
      <c r="R17" s="35">
        <f>'Total Stock by year_by_det_equi'!R17*'Adjustment factor'!$E12</f>
        <v>47648.079020674581</v>
      </c>
      <c r="S17" s="35">
        <f>'Total Stock by year_by_det_equi'!S17*'Adjustment factor'!$E12</f>
        <v>49501.920615611183</v>
      </c>
      <c r="T17" s="35">
        <f>'Total Stock by year_by_det_equi'!T17*'Adjustment factor'!$E12</f>
        <v>52515.906307978374</v>
      </c>
      <c r="U17" s="35">
        <f>'Total Stock by year_by_det_equi'!U17*'Adjustment factor'!$E12</f>
        <v>56981.319051236453</v>
      </c>
      <c r="V17" s="35">
        <f>'Total Stock by year_by_det_equi'!V17*'Adjustment factor'!$E12</f>
        <v>62385.703966814646</v>
      </c>
      <c r="W17" s="35">
        <f>'Total Stock by year_by_det_equi'!W17*'Adjustment factor'!$E12</f>
        <v>68782.245554750014</v>
      </c>
      <c r="X17" s="35">
        <f>'Total Stock by year_by_det_equi'!X17*'Adjustment factor'!$E12</f>
        <v>72914.391497669392</v>
      </c>
      <c r="Y17" s="35">
        <f>'Total Stock by year_by_det_equi'!Y17*'Adjustment factor'!$E12</f>
        <v>76453.699136635332</v>
      </c>
      <c r="Z17" s="35">
        <f>'Total Stock by year_by_det_equi'!Z17*'Adjustment factor'!$E12</f>
        <v>80647.931562406477</v>
      </c>
      <c r="AA17" s="35">
        <f>'Total Stock by year_by_det_equi'!AA17*'Adjustment factor'!$E12</f>
        <v>84241.240771851415</v>
      </c>
      <c r="AB17" s="35">
        <f>'Total Stock by year_by_det_equi'!AB17*'Adjustment factor'!$E12</f>
        <v>86978.878484412227</v>
      </c>
      <c r="AC17" s="35">
        <f>'Total Stock by year_by_det_equi'!AC17*'Adjustment factor'!$E12</f>
        <v>90097.641487450688</v>
      </c>
      <c r="AD17" s="35">
        <f>'Total Stock by year_by_det_equi'!AD17*'Adjustment factor'!$E12</f>
        <v>95575.296303214767</v>
      </c>
      <c r="AE17" s="35">
        <f>'Total Stock by year_by_det_equi'!AE17*'Adjustment factor'!$E12</f>
        <v>103706.11183951293</v>
      </c>
      <c r="AF17" s="35">
        <f>'Total Stock by year_by_det_equi'!AF17*'Adjustment factor'!$E12</f>
        <v>108640.88082623134</v>
      </c>
      <c r="AG17" s="35">
        <f>'Total Stock by year_by_det_equi'!AG17*'Adjustment factor'!$E12</f>
        <v>113600.54213111152</v>
      </c>
      <c r="AH17" s="35">
        <f>'Total Stock by year_by_det_equi'!AH17*'Adjustment factor'!$E12</f>
        <v>123761.19265942492</v>
      </c>
      <c r="AI17" s="35">
        <f>'Total Stock by year_by_det_equi'!AI17*'Adjustment factor'!$E12</f>
        <v>135633.82829969554</v>
      </c>
      <c r="AJ17" s="35">
        <f>'Total Stock by year_by_det_equi'!AJ17*'Adjustment factor'!$E12</f>
        <v>149279.22659714241</v>
      </c>
      <c r="AK17" s="35">
        <f>'Total Stock by year_by_det_equi'!AK17*'Adjustment factor'!$E12</f>
        <v>161258.95491836665</v>
      </c>
      <c r="AL17" s="35">
        <f>'Total Stock by year_by_det_equi'!AL17*'Adjustment factor'!$E12</f>
        <v>171077.08662411739</v>
      </c>
      <c r="AM17" s="35">
        <f>'Total Stock by year_by_det_equi'!AM17*'Adjustment factor'!$E12</f>
        <v>175877.7904980423</v>
      </c>
      <c r="AN17" s="35">
        <f>'Total Stock by year_by_det_equi'!AN17*'Adjustment factor'!$E12</f>
        <v>177206.66083141448</v>
      </c>
      <c r="AO17" s="35">
        <f>'Total Stock by year_by_det_equi'!AO17*'Adjustment factor'!$E12</f>
        <v>187579.16656786654</v>
      </c>
      <c r="AP17" s="35">
        <f>'Total Stock by year_by_det_equi'!AP17*'Adjustment factor'!$E12</f>
        <v>199401.98001386781</v>
      </c>
      <c r="AQ17" s="35">
        <f>'Total Stock by year_by_det_equi'!AQ17*'Adjustment factor'!$E12</f>
        <v>211126.75021921165</v>
      </c>
      <c r="AR17" s="35">
        <f>'Total Stock by year_by_det_equi'!AR17*'Adjustment factor'!$E12</f>
        <v>219673.95587552647</v>
      </c>
      <c r="AS17" s="35">
        <f>'Total Stock by year_by_det_equi'!AS17*'Adjustment factor'!$E12</f>
        <v>229733.00189683746</v>
      </c>
      <c r="AT17" s="35">
        <f>'Total Stock by year_by_det_equi'!AT17*'Adjustment factor'!$E12</f>
        <v>239974.79102902932</v>
      </c>
      <c r="AU17" s="35">
        <f>'Total Stock by year_by_det_equi'!AU17*'Adjustment factor'!$E12</f>
        <v>248399.00909669945</v>
      </c>
      <c r="AV17" s="35">
        <f>'Total Stock by year_by_det_equi'!AV17*'Adjustment factor'!$E12</f>
        <v>252722.97707963205</v>
      </c>
      <c r="AW17" s="35">
        <f>'Total Stock by year_by_det_equi'!AW17*'Adjustment factor'!$E12</f>
        <v>257134.59394777758</v>
      </c>
      <c r="AX17" s="35">
        <f>'Total Stock by year_by_det_equi'!AX17*'Adjustment factor'!$E12</f>
        <v>267769.36959747772</v>
      </c>
      <c r="AY17" s="35">
        <f>'Total Stock by year_by_det_equi'!AY17*'Adjustment factor'!$E12</f>
        <v>280793.27770281892</v>
      </c>
      <c r="AZ17" s="35">
        <f>'Total Stock by year_by_det_equi'!AZ17*'Adjustment factor'!$E12</f>
        <v>297553.18650145753</v>
      </c>
      <c r="BA17" s="35">
        <f>'Total Stock by year_by_det_equi'!BA17*'Adjustment factor'!$E12</f>
        <v>314630.6125500346</v>
      </c>
      <c r="BB17" s="35">
        <f>'Total Stock by year_by_det_equi'!BB17*'Adjustment factor'!$E12</f>
        <v>332927.40095754276</v>
      </c>
      <c r="BC17" s="35">
        <f>'Total Stock by year_by_det_equi'!BC17*'Adjustment factor'!$E12</f>
        <v>353567.63608635584</v>
      </c>
      <c r="BD17" s="35">
        <f>'Total Stock by year_by_det_equi'!BD17*'Adjustment factor'!$E12</f>
        <v>370481.82649930648</v>
      </c>
      <c r="BE17" s="35">
        <f>'Total Stock by year_by_det_equi'!BE17*'Adjustment factor'!$E12</f>
        <v>389329.79025258758</v>
      </c>
      <c r="BF17" s="35">
        <f>'Total Stock by year_by_det_equi'!BF17*'Adjustment factor'!$E12</f>
        <v>400595.09396736836</v>
      </c>
      <c r="BG17" s="35">
        <f>'Total Stock by year_by_det_equi'!BG17*'Adjustment factor'!$E12</f>
        <v>409468.35754876956</v>
      </c>
      <c r="BH17" s="35">
        <f>'Total Stock by year_by_det_equi'!BH17*'Adjustment factor'!$E12</f>
        <v>422078.48148053151</v>
      </c>
      <c r="BI17" s="35">
        <f>'Total Stock by year_by_det_equi'!BI17*'Adjustment factor'!$E12</f>
        <v>436934.04843436892</v>
      </c>
      <c r="BJ17" s="35">
        <f>'Total Stock by year_by_det_equi'!BJ17*'Adjustment factor'!$E12</f>
        <v>458532.30007996032</v>
      </c>
      <c r="BK17" s="35">
        <f>'Total Stock by year_by_det_equi'!BK17*'Adjustment factor'!$E12</f>
        <v>482948.2894779598</v>
      </c>
      <c r="BL17" s="35">
        <f>'Total Stock by year_by_det_equi'!BL17*'Adjustment factor'!$E12</f>
        <v>504016.32118187496</v>
      </c>
      <c r="BM17" s="35">
        <f>'Total Stock by year_by_det_equi'!BM17*'Adjustment factor'!$E12</f>
        <v>518555.99999999994</v>
      </c>
      <c r="BN17" s="35">
        <f>'Total Stock by year_by_det_equi'!BN17*'Adjustment factor'!$E12</f>
        <v>516804.28933593648</v>
      </c>
      <c r="BO17" s="35">
        <f>'Total Stock by year_by_det_equi'!BO17*'Adjustment factor'!$E12</f>
        <v>519058.34170704003</v>
      </c>
      <c r="BP17" s="35">
        <f>'Total Stock by year_by_det_equi'!BP17*'Adjustment factor'!$E12</f>
        <v>534007.80087109003</v>
      </c>
      <c r="BQ17" s="35">
        <f>'Total Stock by year_by_det_equi'!BQ17*'Adjustment factor'!$E12</f>
        <v>555991.93544564815</v>
      </c>
      <c r="BR17" s="35">
        <f>'Total Stock by year_by_det_equi'!BR17*'Adjustment factor'!$E12</f>
        <v>574484.03775937238</v>
      </c>
      <c r="BS17" s="35">
        <f>'Total Stock by year_by_det_equi'!BS17*'Adjustment factor'!$E12</f>
        <v>594183.26780235639</v>
      </c>
      <c r="BT17" s="35">
        <f>'Total Stock by year_by_det_equi'!BT17*'Adjustment factor'!$E12</f>
        <v>616828.15956233931</v>
      </c>
    </row>
    <row r="18" spans="1:72" x14ac:dyDescent="0.25">
      <c r="A18" s="29">
        <v>20</v>
      </c>
      <c r="B18" t="s">
        <v>98</v>
      </c>
      <c r="C18" s="35">
        <f>'Total Stock by year_by_det_equi'!C18*'Adjustment factor'!$E13</f>
        <v>7773.082982479259</v>
      </c>
      <c r="D18" s="35">
        <f>'Total Stock by year_by_det_equi'!D18*'Adjustment factor'!$E13</f>
        <v>8752.0759505398419</v>
      </c>
      <c r="E18" s="35">
        <f>'Total Stock by year_by_det_equi'!E18*'Adjustment factor'!$E13</f>
        <v>9621.3423521639052</v>
      </c>
      <c r="F18" s="35">
        <f>'Total Stock by year_by_det_equi'!F18*'Adjustment factor'!$E13</f>
        <v>10289.043047562911</v>
      </c>
      <c r="G18" s="35">
        <f>'Total Stock by year_by_det_equi'!G18*'Adjustment factor'!$E13</f>
        <v>11261.48006026636</v>
      </c>
      <c r="H18" s="35">
        <f>'Total Stock by year_by_det_equi'!H18*'Adjustment factor'!$E13</f>
        <v>12535.894082561637</v>
      </c>
      <c r="I18" s="35">
        <f>'Total Stock by year_by_det_equi'!I18*'Adjustment factor'!$E13</f>
        <v>13992.007622323239</v>
      </c>
      <c r="J18" s="35">
        <f>'Total Stock by year_by_det_equi'!J18*'Adjustment factor'!$E13</f>
        <v>15755.899621674005</v>
      </c>
      <c r="K18" s="35">
        <f>'Total Stock by year_by_det_equi'!K18*'Adjustment factor'!$E13</f>
        <v>17508.88835031007</v>
      </c>
      <c r="L18" s="35">
        <f>'Total Stock by year_by_det_equi'!L18*'Adjustment factor'!$E13</f>
        <v>19318.052510992333</v>
      </c>
      <c r="M18" s="35">
        <f>'Total Stock by year_by_det_equi'!M18*'Adjustment factor'!$E13</f>
        <v>21327.486971627568</v>
      </c>
      <c r="N18" s="35">
        <f>'Total Stock by year_by_det_equi'!N18*'Adjustment factor'!$E13</f>
        <v>23516.04131564232</v>
      </c>
      <c r="O18" s="35">
        <f>'Total Stock by year_by_det_equi'!O18*'Adjustment factor'!$E13</f>
        <v>25190.86383123956</v>
      </c>
      <c r="P18" s="35">
        <f>'Total Stock by year_by_det_equi'!P18*'Adjustment factor'!$E13</f>
        <v>27063.51407643432</v>
      </c>
      <c r="Q18" s="35">
        <f>'Total Stock by year_by_det_equi'!Q18*'Adjustment factor'!$E13</f>
        <v>29250.440473222898</v>
      </c>
      <c r="R18" s="35">
        <f>'Total Stock by year_by_det_equi'!R18*'Adjustment factor'!$E13</f>
        <v>31452.250557862553</v>
      </c>
      <c r="S18" s="35">
        <f>'Total Stock by year_by_det_equi'!S18*'Adjustment factor'!$E13</f>
        <v>33944.488778515894</v>
      </c>
      <c r="T18" s="35">
        <f>'Total Stock by year_by_det_equi'!T18*'Adjustment factor'!$E13</f>
        <v>36622.54892275374</v>
      </c>
      <c r="U18" s="35">
        <f>'Total Stock by year_by_det_equi'!U18*'Adjustment factor'!$E13</f>
        <v>39746.960896292003</v>
      </c>
      <c r="V18" s="35">
        <f>'Total Stock by year_by_det_equi'!V18*'Adjustment factor'!$E13</f>
        <v>43379.628649234583</v>
      </c>
      <c r="W18" s="35">
        <f>'Total Stock by year_by_det_equi'!W18*'Adjustment factor'!$E13</f>
        <v>48103.478498592638</v>
      </c>
      <c r="X18" s="35">
        <f>'Total Stock by year_by_det_equi'!X18*'Adjustment factor'!$E13</f>
        <v>52543.089404035454</v>
      </c>
      <c r="Y18" s="35">
        <f>'Total Stock by year_by_det_equi'!Y18*'Adjustment factor'!$E13</f>
        <v>56699.395020722433</v>
      </c>
      <c r="Z18" s="35">
        <f>'Total Stock by year_by_det_equi'!Z18*'Adjustment factor'!$E13</f>
        <v>60357.84823230726</v>
      </c>
      <c r="AA18" s="35">
        <f>'Total Stock by year_by_det_equi'!AA18*'Adjustment factor'!$E13</f>
        <v>64113.782709009109</v>
      </c>
      <c r="AB18" s="35">
        <f>'Total Stock by year_by_det_equi'!AB18*'Adjustment factor'!$E13</f>
        <v>67130.870291453612</v>
      </c>
      <c r="AC18" s="35">
        <f>'Total Stock by year_by_det_equi'!AC18*'Adjustment factor'!$E13</f>
        <v>70342.206803984693</v>
      </c>
      <c r="AD18" s="35">
        <f>'Total Stock by year_by_det_equi'!AD18*'Adjustment factor'!$E13</f>
        <v>74724.383844799842</v>
      </c>
      <c r="AE18" s="35">
        <f>'Total Stock by year_by_det_equi'!AE18*'Adjustment factor'!$E13</f>
        <v>80027.422500892251</v>
      </c>
      <c r="AF18" s="35">
        <f>'Total Stock by year_by_det_equi'!AF18*'Adjustment factor'!$E13</f>
        <v>83196.630981909155</v>
      </c>
      <c r="AG18" s="35">
        <f>'Total Stock by year_by_det_equi'!AG18*'Adjustment factor'!$E13</f>
        <v>86634.777907511525</v>
      </c>
      <c r="AH18" s="35">
        <f>'Total Stock by year_by_det_equi'!AH18*'Adjustment factor'!$E13</f>
        <v>91441.224101476735</v>
      </c>
      <c r="AI18" s="35">
        <f>'Total Stock by year_by_det_equi'!AI18*'Adjustment factor'!$E13</f>
        <v>96045.606044909364</v>
      </c>
      <c r="AJ18" s="35">
        <f>'Total Stock by year_by_det_equi'!AJ18*'Adjustment factor'!$E13</f>
        <v>101535.83277357451</v>
      </c>
      <c r="AK18" s="35">
        <f>'Total Stock by year_by_det_equi'!AK18*'Adjustment factor'!$E13</f>
        <v>106909.51409688385</v>
      </c>
      <c r="AL18" s="35">
        <f>'Total Stock by year_by_det_equi'!AL18*'Adjustment factor'!$E13</f>
        <v>110642.19700005332</v>
      </c>
      <c r="AM18" s="35">
        <f>'Total Stock by year_by_det_equi'!AM18*'Adjustment factor'!$E13</f>
        <v>113616.88352384206</v>
      </c>
      <c r="AN18" s="35">
        <f>'Total Stock by year_by_det_equi'!AN18*'Adjustment factor'!$E13</f>
        <v>116472.20445414849</v>
      </c>
      <c r="AO18" s="35">
        <f>'Total Stock by year_by_det_equi'!AO18*'Adjustment factor'!$E13</f>
        <v>122740.55804265174</v>
      </c>
      <c r="AP18" s="35">
        <f>'Total Stock by year_by_det_equi'!AP18*'Adjustment factor'!$E13</f>
        <v>128917.4187780918</v>
      </c>
      <c r="AQ18" s="35">
        <f>'Total Stock by year_by_det_equi'!AQ18*'Adjustment factor'!$E13</f>
        <v>134415.42087326263</v>
      </c>
      <c r="AR18" s="35">
        <f>'Total Stock by year_by_det_equi'!AR18*'Adjustment factor'!$E13</f>
        <v>140704.43615571552</v>
      </c>
      <c r="AS18" s="35">
        <f>'Total Stock by year_by_det_equi'!AS18*'Adjustment factor'!$E13</f>
        <v>147347.37218744721</v>
      </c>
      <c r="AT18" s="35">
        <f>'Total Stock by year_by_det_equi'!AT18*'Adjustment factor'!$E13</f>
        <v>154308.86734974702</v>
      </c>
      <c r="AU18" s="35">
        <f>'Total Stock by year_by_det_equi'!AU18*'Adjustment factor'!$E13</f>
        <v>160768.73343447258</v>
      </c>
      <c r="AV18" s="35">
        <f>'Total Stock by year_by_det_equi'!AV18*'Adjustment factor'!$E13</f>
        <v>166187.07072393148</v>
      </c>
      <c r="AW18" s="35">
        <f>'Total Stock by year_by_det_equi'!AW18*'Adjustment factor'!$E13</f>
        <v>171947.83877519346</v>
      </c>
      <c r="AX18" s="35">
        <f>'Total Stock by year_by_det_equi'!AX18*'Adjustment factor'!$E13</f>
        <v>178334.13355128467</v>
      </c>
      <c r="AY18" s="35">
        <f>'Total Stock by year_by_det_equi'!AY18*'Adjustment factor'!$E13</f>
        <v>186251.54570345258</v>
      </c>
      <c r="AZ18" s="35">
        <f>'Total Stock by year_by_det_equi'!AZ18*'Adjustment factor'!$E13</f>
        <v>195501.15990487454</v>
      </c>
      <c r="BA18" s="35">
        <f>'Total Stock by year_by_det_equi'!BA18*'Adjustment factor'!$E13</f>
        <v>205537.46540172011</v>
      </c>
      <c r="BB18" s="35">
        <f>'Total Stock by year_by_det_equi'!BB18*'Adjustment factor'!$E13</f>
        <v>216989.18387891725</v>
      </c>
      <c r="BC18" s="35">
        <f>'Total Stock by year_by_det_equi'!BC18*'Adjustment factor'!$E13</f>
        <v>229725.60551302924</v>
      </c>
      <c r="BD18" s="35">
        <f>'Total Stock by year_by_det_equi'!BD18*'Adjustment factor'!$E13</f>
        <v>244630.19792118185</v>
      </c>
      <c r="BE18" s="35">
        <f>'Total Stock by year_by_det_equi'!BE18*'Adjustment factor'!$E13</f>
        <v>262894.22566321713</v>
      </c>
      <c r="BF18" s="35">
        <f>'Total Stock by year_by_det_equi'!BF18*'Adjustment factor'!$E13</f>
        <v>278540.11555710621</v>
      </c>
      <c r="BG18" s="35">
        <f>'Total Stock by year_by_det_equi'!BG18*'Adjustment factor'!$E13</f>
        <v>291444.12953927292</v>
      </c>
      <c r="BH18" s="35">
        <f>'Total Stock by year_by_det_equi'!BH18*'Adjustment factor'!$E13</f>
        <v>304885.9715939915</v>
      </c>
      <c r="BI18" s="35">
        <f>'Total Stock by year_by_det_equi'!BI18*'Adjustment factor'!$E13</f>
        <v>321588.48600138334</v>
      </c>
      <c r="BJ18" s="35">
        <f>'Total Stock by year_by_det_equi'!BJ18*'Adjustment factor'!$E13</f>
        <v>340768.51974460512</v>
      </c>
      <c r="BK18" s="35">
        <f>'Total Stock by year_by_det_equi'!BK18*'Adjustment factor'!$E13</f>
        <v>364311.65587343829</v>
      </c>
      <c r="BL18" s="35">
        <f>'Total Stock by year_by_det_equi'!BL18*'Adjustment factor'!$E13</f>
        <v>388631.9444282456</v>
      </c>
      <c r="BM18" s="35">
        <f>'Total Stock by year_by_det_equi'!BM18*'Adjustment factor'!$E13</f>
        <v>409162</v>
      </c>
      <c r="BN18" s="35">
        <f>'Total Stock by year_by_det_equi'!BN18*'Adjustment factor'!$E13</f>
        <v>422128.27908905037</v>
      </c>
      <c r="BO18" s="35">
        <f>'Total Stock by year_by_det_equi'!BO18*'Adjustment factor'!$E13</f>
        <v>437465.77299724793</v>
      </c>
      <c r="BP18" s="35">
        <f>'Total Stock by year_by_det_equi'!BP18*'Adjustment factor'!$E13</f>
        <v>455646.77105917083</v>
      </c>
      <c r="BQ18" s="35">
        <f>'Total Stock by year_by_det_equi'!BQ18*'Adjustment factor'!$E13</f>
        <v>475712.47245929483</v>
      </c>
      <c r="BR18" s="35">
        <f>'Total Stock by year_by_det_equi'!BR18*'Adjustment factor'!$E13</f>
        <v>497552.59918955906</v>
      </c>
      <c r="BS18" s="35">
        <f>'Total Stock by year_by_det_equi'!BS18*'Adjustment factor'!$E13</f>
        <v>519894.49743776646</v>
      </c>
      <c r="BT18" s="35">
        <f>'Total Stock by year_by_det_equi'!BT18*'Adjustment factor'!$E13</f>
        <v>541492.29969938577</v>
      </c>
    </row>
    <row r="19" spans="1:72" x14ac:dyDescent="0.25">
      <c r="A19" s="29">
        <v>30</v>
      </c>
      <c r="B19" t="s">
        <v>109</v>
      </c>
      <c r="C19" s="35">
        <f>'Total Stock by year_by_det_equi'!C19*'Adjustment factor'!$E14</f>
        <v>1323.2700634163534</v>
      </c>
      <c r="D19" s="35">
        <f>'Total Stock by year_by_det_equi'!D19*'Adjustment factor'!$E14</f>
        <v>1466.1951159245721</v>
      </c>
      <c r="E19" s="35">
        <f>'Total Stock by year_by_det_equi'!E19*'Adjustment factor'!$E14</f>
        <v>1616.4324544045651</v>
      </c>
      <c r="F19" s="35">
        <f>'Total Stock by year_by_det_equi'!F19*'Adjustment factor'!$E14</f>
        <v>1734.8952238215613</v>
      </c>
      <c r="G19" s="35">
        <f>'Total Stock by year_by_det_equi'!G19*'Adjustment factor'!$E14</f>
        <v>1941.7592095947878</v>
      </c>
      <c r="H19" s="35">
        <f>'Total Stock by year_by_det_equi'!H19*'Adjustment factor'!$E14</f>
        <v>2096.7943496957173</v>
      </c>
      <c r="I19" s="35">
        <f>'Total Stock by year_by_det_equi'!I19*'Adjustment factor'!$E14</f>
        <v>2197.4703385041357</v>
      </c>
      <c r="J19" s="35">
        <f>'Total Stock by year_by_det_equi'!J19*'Adjustment factor'!$E14</f>
        <v>2300.3689230559826</v>
      </c>
      <c r="K19" s="35">
        <f>'Total Stock by year_by_det_equi'!K19*'Adjustment factor'!$E14</f>
        <v>2424.1017142299265</v>
      </c>
      <c r="L19" s="35">
        <f>'Total Stock by year_by_det_equi'!L19*'Adjustment factor'!$E14</f>
        <v>2600.479062223088</v>
      </c>
      <c r="M19" s="35">
        <f>'Total Stock by year_by_det_equi'!M19*'Adjustment factor'!$E14</f>
        <v>2762.9107834530309</v>
      </c>
      <c r="N19" s="35">
        <f>'Total Stock by year_by_det_equi'!N19*'Adjustment factor'!$E14</f>
        <v>2844.1557023365694</v>
      </c>
      <c r="O19" s="35">
        <f>'Total Stock by year_by_det_equi'!O19*'Adjustment factor'!$E14</f>
        <v>2904.5550710636562</v>
      </c>
      <c r="P19" s="35">
        <f>'Total Stock by year_by_det_equi'!P19*'Adjustment factor'!$E14</f>
        <v>3018.2430398475462</v>
      </c>
      <c r="Q19" s="35">
        <f>'Total Stock by year_by_det_equi'!Q19*'Adjustment factor'!$E14</f>
        <v>3085.997818657132</v>
      </c>
      <c r="R19" s="35">
        <f>'Total Stock by year_by_det_equi'!R19*'Adjustment factor'!$E14</f>
        <v>3115.8043491878821</v>
      </c>
      <c r="S19" s="35">
        <f>'Total Stock by year_by_det_equi'!S19*'Adjustment factor'!$E14</f>
        <v>3180.8161958888672</v>
      </c>
      <c r="T19" s="35">
        <f>'Total Stock by year_by_det_equi'!T19*'Adjustment factor'!$E14</f>
        <v>3272.5743260167064</v>
      </c>
      <c r="U19" s="35">
        <f>'Total Stock by year_by_det_equi'!U19*'Adjustment factor'!$E14</f>
        <v>3398.8697441769345</v>
      </c>
      <c r="V19" s="35">
        <f>'Total Stock by year_by_det_equi'!V19*'Adjustment factor'!$E14</f>
        <v>3524.8051077451428</v>
      </c>
      <c r="W19" s="35">
        <f>'Total Stock by year_by_det_equi'!W19*'Adjustment factor'!$E14</f>
        <v>3639.8749618662641</v>
      </c>
      <c r="X19" s="35">
        <f>'Total Stock by year_by_det_equi'!X19*'Adjustment factor'!$E14</f>
        <v>3794.296752765355</v>
      </c>
      <c r="Y19" s="35">
        <f>'Total Stock by year_by_det_equi'!Y19*'Adjustment factor'!$E14</f>
        <v>4129.7891013915632</v>
      </c>
      <c r="Z19" s="35">
        <f>'Total Stock by year_by_det_equi'!Z19*'Adjustment factor'!$E14</f>
        <v>4643.8428523979564</v>
      </c>
      <c r="AA19" s="35">
        <f>'Total Stock by year_by_det_equi'!AA19*'Adjustment factor'!$E14</f>
        <v>5339.4275811730386</v>
      </c>
      <c r="AB19" s="35">
        <f>'Total Stock by year_by_det_equi'!AB19*'Adjustment factor'!$E14</f>
        <v>6144.7321538141341</v>
      </c>
      <c r="AC19" s="35">
        <f>'Total Stock by year_by_det_equi'!AC19*'Adjustment factor'!$E14</f>
        <v>7074.7565976662672</v>
      </c>
      <c r="AD19" s="35">
        <f>'Total Stock by year_by_det_equi'!AD19*'Adjustment factor'!$E14</f>
        <v>7987.8355001763321</v>
      </c>
      <c r="AE19" s="35">
        <f>'Total Stock by year_by_det_equi'!AE19*'Adjustment factor'!$E14</f>
        <v>8556.1167543030351</v>
      </c>
      <c r="AF19" s="35">
        <f>'Total Stock by year_by_det_equi'!AF19*'Adjustment factor'!$E14</f>
        <v>8375.9917662990574</v>
      </c>
      <c r="AG19" s="35">
        <f>'Total Stock by year_by_det_equi'!AG19*'Adjustment factor'!$E14</f>
        <v>8544.3074582814916</v>
      </c>
      <c r="AH19" s="35">
        <f>'Total Stock by year_by_det_equi'!AH19*'Adjustment factor'!$E14</f>
        <v>8694.2743963031353</v>
      </c>
      <c r="AI19" s="35">
        <f>'Total Stock by year_by_det_equi'!AI19*'Adjustment factor'!$E14</f>
        <v>8989.2356047910944</v>
      </c>
      <c r="AJ19" s="35">
        <f>'Total Stock by year_by_det_equi'!AJ19*'Adjustment factor'!$E14</f>
        <v>9195.3423650711011</v>
      </c>
      <c r="AK19" s="35">
        <f>'Total Stock by year_by_det_equi'!AK19*'Adjustment factor'!$E14</f>
        <v>9289.2795309350458</v>
      </c>
      <c r="AL19" s="35">
        <f>'Total Stock by year_by_det_equi'!AL19*'Adjustment factor'!$E14</f>
        <v>9466.038294161579</v>
      </c>
      <c r="AM19" s="35">
        <f>'Total Stock by year_by_det_equi'!AM19*'Adjustment factor'!$E14</f>
        <v>9408.9328079508741</v>
      </c>
      <c r="AN19" s="35">
        <f>'Total Stock by year_by_det_equi'!AN19*'Adjustment factor'!$E14</f>
        <v>9396.7152008316662</v>
      </c>
      <c r="AO19" s="35">
        <f>'Total Stock by year_by_det_equi'!AO19*'Adjustment factor'!$E14</f>
        <v>9683.9811552286974</v>
      </c>
      <c r="AP19" s="35">
        <f>'Total Stock by year_by_det_equi'!AP19*'Adjustment factor'!$E14</f>
        <v>9924.121249168802</v>
      </c>
      <c r="AQ19" s="35">
        <f>'Total Stock by year_by_det_equi'!AQ19*'Adjustment factor'!$E14</f>
        <v>10220.265024018487</v>
      </c>
      <c r="AR19" s="35">
        <f>'Total Stock by year_by_det_equi'!AR19*'Adjustment factor'!$E14</f>
        <v>10565.51926536566</v>
      </c>
      <c r="AS19" s="35">
        <f>'Total Stock by year_by_det_equi'!AS19*'Adjustment factor'!$E14</f>
        <v>10782.650998846151</v>
      </c>
      <c r="AT19" s="35">
        <f>'Total Stock by year_by_det_equi'!AT19*'Adjustment factor'!$E14</f>
        <v>10850.457848514294</v>
      </c>
      <c r="AU19" s="35">
        <f>'Total Stock by year_by_det_equi'!AU19*'Adjustment factor'!$E14</f>
        <v>10732.658764904734</v>
      </c>
      <c r="AV19" s="35">
        <f>'Total Stock by year_by_det_equi'!AV19*'Adjustment factor'!$E14</f>
        <v>10448.720268613481</v>
      </c>
      <c r="AW19" s="35">
        <f>'Total Stock by year_by_det_equi'!AW19*'Adjustment factor'!$E14</f>
        <v>10211.450607504397</v>
      </c>
      <c r="AX19" s="35">
        <f>'Total Stock by year_by_det_equi'!AX19*'Adjustment factor'!$E14</f>
        <v>10131.155369936583</v>
      </c>
      <c r="AY19" s="35">
        <f>'Total Stock by year_by_det_equi'!AY19*'Adjustment factor'!$E14</f>
        <v>10226.556708383954</v>
      </c>
      <c r="AZ19" s="35">
        <f>'Total Stock by year_by_det_equi'!AZ19*'Adjustment factor'!$E14</f>
        <v>10383.829544809547</v>
      </c>
      <c r="BA19" s="35">
        <f>'Total Stock by year_by_det_equi'!BA19*'Adjustment factor'!$E14</f>
        <v>10654.256938479119</v>
      </c>
      <c r="BB19" s="35">
        <f>'Total Stock by year_by_det_equi'!BB19*'Adjustment factor'!$E14</f>
        <v>10932.407598286754</v>
      </c>
      <c r="BC19" s="35">
        <f>'Total Stock by year_by_det_equi'!BC19*'Adjustment factor'!$E14</f>
        <v>11372.41572051507</v>
      </c>
      <c r="BD19" s="35">
        <f>'Total Stock by year_by_det_equi'!BD19*'Adjustment factor'!$E14</f>
        <v>11969.913737932069</v>
      </c>
      <c r="BE19" s="35">
        <f>'Total Stock by year_by_det_equi'!BE19*'Adjustment factor'!$E14</f>
        <v>12604.480870838255</v>
      </c>
      <c r="BF19" s="35">
        <f>'Total Stock by year_by_det_equi'!BF19*'Adjustment factor'!$E14</f>
        <v>13101.527954660964</v>
      </c>
      <c r="BG19" s="35">
        <f>'Total Stock by year_by_det_equi'!BG19*'Adjustment factor'!$E14</f>
        <v>13702.311325909186</v>
      </c>
      <c r="BH19" s="35">
        <f>'Total Stock by year_by_det_equi'!BH19*'Adjustment factor'!$E14</f>
        <v>14340.852848785627</v>
      </c>
      <c r="BI19" s="35">
        <f>'Total Stock by year_by_det_equi'!BI19*'Adjustment factor'!$E14</f>
        <v>15063.355374934592</v>
      </c>
      <c r="BJ19" s="35">
        <f>'Total Stock by year_by_det_equi'!BJ19*'Adjustment factor'!$E14</f>
        <v>15918.817288341437</v>
      </c>
      <c r="BK19" s="35">
        <f>'Total Stock by year_by_det_equi'!BK19*'Adjustment factor'!$E14</f>
        <v>16771.80037170268</v>
      </c>
      <c r="BL19" s="35">
        <f>'Total Stock by year_by_det_equi'!BL19*'Adjustment factor'!$E14</f>
        <v>17226.549767513254</v>
      </c>
      <c r="BM19" s="35">
        <f>'Total Stock by year_by_det_equi'!BM19*'Adjustment factor'!$E14</f>
        <v>17344</v>
      </c>
      <c r="BN19" s="35">
        <f>'Total Stock by year_by_det_equi'!BN19*'Adjustment factor'!$E14</f>
        <v>16902.167320578596</v>
      </c>
      <c r="BO19" s="35">
        <f>'Total Stock by year_by_det_equi'!BO19*'Adjustment factor'!$E14</f>
        <v>16767.09772612937</v>
      </c>
      <c r="BP19" s="35">
        <f>'Total Stock by year_by_det_equi'!BP19*'Adjustment factor'!$E14</f>
        <v>16474.928816411462</v>
      </c>
      <c r="BQ19" s="35">
        <f>'Total Stock by year_by_det_equi'!BQ19*'Adjustment factor'!$E14</f>
        <v>16366.224959610998</v>
      </c>
      <c r="BR19" s="35">
        <f>'Total Stock by year_by_det_equi'!BR19*'Adjustment factor'!$E14</f>
        <v>16395.123707309776</v>
      </c>
      <c r="BS19" s="35">
        <f>'Total Stock by year_by_det_equi'!BS19*'Adjustment factor'!$E14</f>
        <v>16490.922832581451</v>
      </c>
      <c r="BT19" s="35">
        <f>'Total Stock by year_by_det_equi'!BT19*'Adjustment factor'!$E14</f>
        <v>16717.968096363904</v>
      </c>
    </row>
    <row r="20" spans="1:72" x14ac:dyDescent="0.25">
      <c r="A20" s="29">
        <v>30</v>
      </c>
      <c r="B20" t="s">
        <v>111</v>
      </c>
      <c r="C20" s="35">
        <f>'Total Stock by year_by_det_equi'!C20*'Adjustment factor'!$E15</f>
        <v>12194.056127794034</v>
      </c>
      <c r="D20" s="35">
        <f>'Total Stock by year_by_det_equi'!D20*'Adjustment factor'!$E15</f>
        <v>13251.271721729008</v>
      </c>
      <c r="E20" s="35">
        <f>'Total Stock by year_by_det_equi'!E20*'Adjustment factor'!$E15</f>
        <v>14200.767613498621</v>
      </c>
      <c r="F20" s="35">
        <f>'Total Stock by year_by_det_equi'!F20*'Adjustment factor'!$E15</f>
        <v>14794.58330405067</v>
      </c>
      <c r="G20" s="35">
        <f>'Total Stock by year_by_det_equi'!G20*'Adjustment factor'!$E15</f>
        <v>15630.796691103098</v>
      </c>
      <c r="H20" s="35">
        <f>'Total Stock by year_by_det_equi'!H20*'Adjustment factor'!$E15</f>
        <v>17235.177712872814</v>
      </c>
      <c r="I20" s="35">
        <f>'Total Stock by year_by_det_equi'!I20*'Adjustment factor'!$E15</f>
        <v>18082.307608619252</v>
      </c>
      <c r="J20" s="35">
        <f>'Total Stock by year_by_det_equi'!J20*'Adjustment factor'!$E15</f>
        <v>18810.471081993524</v>
      </c>
      <c r="K20" s="35">
        <f>'Total Stock by year_by_det_equi'!K20*'Adjustment factor'!$E15</f>
        <v>19860.410175401463</v>
      </c>
      <c r="L20" s="35">
        <f>'Total Stock by year_by_det_equi'!L20*'Adjustment factor'!$E15</f>
        <v>21486.068209371406</v>
      </c>
      <c r="M20" s="35">
        <f>'Total Stock by year_by_det_equi'!M20*'Adjustment factor'!$E15</f>
        <v>23106.035869855325</v>
      </c>
      <c r="N20" s="35">
        <f>'Total Stock by year_by_det_equi'!N20*'Adjustment factor'!$E15</f>
        <v>24137.842516354056</v>
      </c>
      <c r="O20" s="35">
        <f>'Total Stock by year_by_det_equi'!O20*'Adjustment factor'!$E15</f>
        <v>25172.192462354382</v>
      </c>
      <c r="P20" s="35">
        <f>'Total Stock by year_by_det_equi'!P20*'Adjustment factor'!$E15</f>
        <v>26527.157063690778</v>
      </c>
      <c r="Q20" s="35">
        <f>'Total Stock by year_by_det_equi'!Q20*'Adjustment factor'!$E15</f>
        <v>27857.883761022211</v>
      </c>
      <c r="R20" s="35">
        <f>'Total Stock by year_by_det_equi'!R20*'Adjustment factor'!$E15</f>
        <v>28950.330142377323</v>
      </c>
      <c r="S20" s="35">
        <f>'Total Stock by year_by_det_equi'!S20*'Adjustment factor'!$E15</f>
        <v>30350.677409935935</v>
      </c>
      <c r="T20" s="35">
        <f>'Total Stock by year_by_det_equi'!T20*'Adjustment factor'!$E15</f>
        <v>32287.363179034983</v>
      </c>
      <c r="U20" s="35">
        <f>'Total Stock by year_by_det_equi'!U20*'Adjustment factor'!$E15</f>
        <v>34433.940701858926</v>
      </c>
      <c r="V20" s="35">
        <f>'Total Stock by year_by_det_equi'!V20*'Adjustment factor'!$E15</f>
        <v>36801.554302397664</v>
      </c>
      <c r="W20" s="35">
        <f>'Total Stock by year_by_det_equi'!W20*'Adjustment factor'!$E15</f>
        <v>39737.02203743907</v>
      </c>
      <c r="X20" s="35">
        <f>'Total Stock by year_by_det_equi'!X20*'Adjustment factor'!$E15</f>
        <v>42244.319739016653</v>
      </c>
      <c r="Y20" s="35">
        <f>'Total Stock by year_by_det_equi'!Y20*'Adjustment factor'!$E15</f>
        <v>43919.422745006181</v>
      </c>
      <c r="Z20" s="35">
        <f>'Total Stock by year_by_det_equi'!Z20*'Adjustment factor'!$E15</f>
        <v>46068.985885809067</v>
      </c>
      <c r="AA20" s="35">
        <f>'Total Stock by year_by_det_equi'!AA20*'Adjustment factor'!$E15</f>
        <v>47459.074365693086</v>
      </c>
      <c r="AB20" s="35">
        <f>'Total Stock by year_by_det_equi'!AB20*'Adjustment factor'!$E15</f>
        <v>47966.863251489944</v>
      </c>
      <c r="AC20" s="35">
        <f>'Total Stock by year_by_det_equi'!AC20*'Adjustment factor'!$E15</f>
        <v>50160.385437017329</v>
      </c>
      <c r="AD20" s="35">
        <f>'Total Stock by year_by_det_equi'!AD20*'Adjustment factor'!$E15</f>
        <v>53273.046659575797</v>
      </c>
      <c r="AE20" s="35">
        <f>'Total Stock by year_by_det_equi'!AE20*'Adjustment factor'!$E15</f>
        <v>55782.836379265871</v>
      </c>
      <c r="AF20" s="35">
        <f>'Total Stock by year_by_det_equi'!AF20*'Adjustment factor'!$E15</f>
        <v>55868.867717478002</v>
      </c>
      <c r="AG20" s="35">
        <f>'Total Stock by year_by_det_equi'!AG20*'Adjustment factor'!$E15</f>
        <v>57062.470825504904</v>
      </c>
      <c r="AH20" s="35">
        <f>'Total Stock by year_by_det_equi'!AH20*'Adjustment factor'!$E15</f>
        <v>60228.348790120515</v>
      </c>
      <c r="AI20" s="35">
        <f>'Total Stock by year_by_det_equi'!AI20*'Adjustment factor'!$E15</f>
        <v>64656.373683617741</v>
      </c>
      <c r="AJ20" s="35">
        <f>'Total Stock by year_by_det_equi'!AJ20*'Adjustment factor'!$E15</f>
        <v>69584.924666449457</v>
      </c>
      <c r="AK20" s="35">
        <f>'Total Stock by year_by_det_equi'!AK20*'Adjustment factor'!$E15</f>
        <v>74446.256908661264</v>
      </c>
      <c r="AL20" s="35">
        <f>'Total Stock by year_by_det_equi'!AL20*'Adjustment factor'!$E15</f>
        <v>80121.889530985616</v>
      </c>
      <c r="AM20" s="35">
        <f>'Total Stock by year_by_det_equi'!AM20*'Adjustment factor'!$E15</f>
        <v>85154.219046446102</v>
      </c>
      <c r="AN20" s="35">
        <f>'Total Stock by year_by_det_equi'!AN20*'Adjustment factor'!$E15</f>
        <v>89970.550039779817</v>
      </c>
      <c r="AO20" s="35">
        <f>'Total Stock by year_by_det_equi'!AO20*'Adjustment factor'!$E15</f>
        <v>99169.873837472551</v>
      </c>
      <c r="AP20" s="35">
        <f>'Total Stock by year_by_det_equi'!AP20*'Adjustment factor'!$E15</f>
        <v>107882.65945815251</v>
      </c>
      <c r="AQ20" s="35">
        <f>'Total Stock by year_by_det_equi'!AQ20*'Adjustment factor'!$E15</f>
        <v>116219.10312029085</v>
      </c>
      <c r="AR20" s="35">
        <f>'Total Stock by year_by_det_equi'!AR20*'Adjustment factor'!$E15</f>
        <v>125215.27141576045</v>
      </c>
      <c r="AS20" s="35">
        <f>'Total Stock by year_by_det_equi'!AS20*'Adjustment factor'!$E15</f>
        <v>132906.03498514221</v>
      </c>
      <c r="AT20" s="35">
        <f>'Total Stock by year_by_det_equi'!AT20*'Adjustment factor'!$E15</f>
        <v>142663.11543015551</v>
      </c>
      <c r="AU20" s="35">
        <f>'Total Stock by year_by_det_equi'!AU20*'Adjustment factor'!$E15</f>
        <v>149682.20210510329</v>
      </c>
      <c r="AV20" s="35">
        <f>'Total Stock by year_by_det_equi'!AV20*'Adjustment factor'!$E15</f>
        <v>152587.03616908944</v>
      </c>
      <c r="AW20" s="35">
        <f>'Total Stock by year_by_det_equi'!AW20*'Adjustment factor'!$E15</f>
        <v>157547.45039486053</v>
      </c>
      <c r="AX20" s="35">
        <f>'Total Stock by year_by_det_equi'!AX20*'Adjustment factor'!$E15</f>
        <v>161948.23063183887</v>
      </c>
      <c r="AY20" s="35">
        <f>'Total Stock by year_by_det_equi'!AY20*'Adjustment factor'!$E15</f>
        <v>166740.24981943006</v>
      </c>
      <c r="AZ20" s="35">
        <f>'Total Stock by year_by_det_equi'!AZ20*'Adjustment factor'!$E15</f>
        <v>172478.66475869616</v>
      </c>
      <c r="BA20" s="35">
        <f>'Total Stock by year_by_det_equi'!BA20*'Adjustment factor'!$E15</f>
        <v>178558.45072987248</v>
      </c>
      <c r="BB20" s="35">
        <f>'Total Stock by year_by_det_equi'!BB20*'Adjustment factor'!$E15</f>
        <v>188159.70706450206</v>
      </c>
      <c r="BC20" s="35">
        <f>'Total Stock by year_by_det_equi'!BC20*'Adjustment factor'!$E15</f>
        <v>200149.6469875293</v>
      </c>
      <c r="BD20" s="35">
        <f>'Total Stock by year_by_det_equi'!BD20*'Adjustment factor'!$E15</f>
        <v>213353.96557238334</v>
      </c>
      <c r="BE20" s="35">
        <f>'Total Stock by year_by_det_equi'!BE20*'Adjustment factor'!$E15</f>
        <v>227564.05283707741</v>
      </c>
      <c r="BF20" s="35">
        <f>'Total Stock by year_by_det_equi'!BF20*'Adjustment factor'!$E15</f>
        <v>236769.42887081494</v>
      </c>
      <c r="BG20" s="35">
        <f>'Total Stock by year_by_det_equi'!BG20*'Adjustment factor'!$E15</f>
        <v>243406.78116878221</v>
      </c>
      <c r="BH20" s="35">
        <f>'Total Stock by year_by_det_equi'!BH20*'Adjustment factor'!$E15</f>
        <v>250240.34148625855</v>
      </c>
      <c r="BI20" s="35">
        <f>'Total Stock by year_by_det_equi'!BI20*'Adjustment factor'!$E15</f>
        <v>258350.52029443061</v>
      </c>
      <c r="BJ20" s="35">
        <f>'Total Stock by year_by_det_equi'!BJ20*'Adjustment factor'!$E15</f>
        <v>268311.44678419526</v>
      </c>
      <c r="BK20" s="35">
        <f>'Total Stock by year_by_det_equi'!BK20*'Adjustment factor'!$E15</f>
        <v>277800.34681846976</v>
      </c>
      <c r="BL20" s="35">
        <f>'Total Stock by year_by_det_equi'!BL20*'Adjustment factor'!$E15</f>
        <v>283779.73235748947</v>
      </c>
      <c r="BM20" s="35">
        <f>'Total Stock by year_by_det_equi'!BM20*'Adjustment factor'!$E15</f>
        <v>286545</v>
      </c>
      <c r="BN20" s="35">
        <f>'Total Stock by year_by_det_equi'!BN20*'Adjustment factor'!$E15</f>
        <v>279424.30667503522</v>
      </c>
      <c r="BO20" s="35">
        <f>'Total Stock by year_by_det_equi'!BO20*'Adjustment factor'!$E15</f>
        <v>274018.69445023051</v>
      </c>
      <c r="BP20" s="35">
        <f>'Total Stock by year_by_det_equi'!BP20*'Adjustment factor'!$E15</f>
        <v>272141.79635050596</v>
      </c>
      <c r="BQ20" s="35">
        <f>'Total Stock by year_by_det_equi'!BQ20*'Adjustment factor'!$E15</f>
        <v>272269.04921127739</v>
      </c>
      <c r="BR20" s="35">
        <f>'Total Stock by year_by_det_equi'!BR20*'Adjustment factor'!$E15</f>
        <v>272118.45972849528</v>
      </c>
      <c r="BS20" s="35">
        <f>'Total Stock by year_by_det_equi'!BS20*'Adjustment factor'!$E15</f>
        <v>273556.58113349776</v>
      </c>
      <c r="BT20" s="35">
        <f>'Total Stock by year_by_det_equi'!BT20*'Adjustment factor'!$E15</f>
        <v>277153.79173296189</v>
      </c>
    </row>
    <row r="21" spans="1:72" x14ac:dyDescent="0.25">
      <c r="A21" s="29">
        <v>33</v>
      </c>
      <c r="B21" t="s">
        <v>115</v>
      </c>
      <c r="C21" s="35">
        <f>'Total Stock by year_by_det_equi'!C21*'Adjustment factor'!$E16</f>
        <v>9640.7400260360537</v>
      </c>
      <c r="D21" s="35">
        <f>'Total Stock by year_by_det_equi'!D21*'Adjustment factor'!$E16</f>
        <v>10883.760351474049</v>
      </c>
      <c r="E21" s="35">
        <f>'Total Stock by year_by_det_equi'!E21*'Adjustment factor'!$E16</f>
        <v>13000.793992887493</v>
      </c>
      <c r="F21" s="35">
        <f>'Total Stock by year_by_det_equi'!F21*'Adjustment factor'!$E16</f>
        <v>14842.659957379325</v>
      </c>
      <c r="G21" s="35">
        <f>'Total Stock by year_by_det_equi'!G21*'Adjustment factor'!$E16</f>
        <v>16869.519740306805</v>
      </c>
      <c r="H21" s="35">
        <f>'Total Stock by year_by_det_equi'!H21*'Adjustment factor'!$E16</f>
        <v>18349.675320538863</v>
      </c>
      <c r="I21" s="35">
        <f>'Total Stock by year_by_det_equi'!I21*'Adjustment factor'!$E16</f>
        <v>19232.884301191105</v>
      </c>
      <c r="J21" s="35">
        <f>'Total Stock by year_by_det_equi'!J21*'Adjustment factor'!$E16</f>
        <v>19947.218719641638</v>
      </c>
      <c r="K21" s="35">
        <f>'Total Stock by year_by_det_equi'!K21*'Adjustment factor'!$E16</f>
        <v>19745.364751155299</v>
      </c>
      <c r="L21" s="35">
        <f>'Total Stock by year_by_det_equi'!L21*'Adjustment factor'!$E16</f>
        <v>20528.809035175371</v>
      </c>
      <c r="M21" s="35">
        <f>'Total Stock by year_by_det_equi'!M21*'Adjustment factor'!$E16</f>
        <v>20352.80508038171</v>
      </c>
      <c r="N21" s="35">
        <f>'Total Stock by year_by_det_equi'!N21*'Adjustment factor'!$E16</f>
        <v>20267.291743923797</v>
      </c>
      <c r="O21" s="35">
        <f>'Total Stock by year_by_det_equi'!O21*'Adjustment factor'!$E16</f>
        <v>20423.839772823067</v>
      </c>
      <c r="P21" s="35">
        <f>'Total Stock by year_by_det_equi'!P21*'Adjustment factor'!$E16</f>
        <v>21160.703548181889</v>
      </c>
      <c r="Q21" s="35">
        <f>'Total Stock by year_by_det_equi'!Q21*'Adjustment factor'!$E16</f>
        <v>20497.958353995375</v>
      </c>
      <c r="R21" s="35">
        <f>'Total Stock by year_by_det_equi'!R21*'Adjustment factor'!$E16</f>
        <v>20311.403786915118</v>
      </c>
      <c r="S21" s="35">
        <f>'Total Stock by year_by_det_equi'!S21*'Adjustment factor'!$E16</f>
        <v>20465.278595371263</v>
      </c>
      <c r="T21" s="35">
        <f>'Total Stock by year_by_det_equi'!T21*'Adjustment factor'!$E16</f>
        <v>21392.367958723065</v>
      </c>
      <c r="U21" s="35">
        <f>'Total Stock by year_by_det_equi'!U21*'Adjustment factor'!$E16</f>
        <v>22888.007183377809</v>
      </c>
      <c r="V21" s="35">
        <f>'Total Stock by year_by_det_equi'!V21*'Adjustment factor'!$E16</f>
        <v>24321.390821061286</v>
      </c>
      <c r="W21" s="35">
        <f>'Total Stock by year_by_det_equi'!W21*'Adjustment factor'!$E16</f>
        <v>26970.653676668349</v>
      </c>
      <c r="X21" s="35">
        <f>'Total Stock by year_by_det_equi'!X21*'Adjustment factor'!$E16</f>
        <v>28651.932261011058</v>
      </c>
      <c r="Y21" s="35">
        <f>'Total Stock by year_by_det_equi'!Y21*'Adjustment factor'!$E16</f>
        <v>30061.03048770961</v>
      </c>
      <c r="Z21" s="35">
        <f>'Total Stock by year_by_det_equi'!Z21*'Adjustment factor'!$E16</f>
        <v>30360.133918975644</v>
      </c>
      <c r="AA21" s="35">
        <f>'Total Stock by year_by_det_equi'!AA21*'Adjustment factor'!$E16</f>
        <v>30751.938997851354</v>
      </c>
      <c r="AB21" s="35">
        <f>'Total Stock by year_by_det_equi'!AB21*'Adjustment factor'!$E16</f>
        <v>30548.960805159473</v>
      </c>
      <c r="AC21" s="35">
        <f>'Total Stock by year_by_det_equi'!AC21*'Adjustment factor'!$E16</f>
        <v>31960.353162348358</v>
      </c>
      <c r="AD21" s="35">
        <f>'Total Stock by year_by_det_equi'!AD21*'Adjustment factor'!$E16</f>
        <v>34931.175403394933</v>
      </c>
      <c r="AE21" s="35">
        <f>'Total Stock by year_by_det_equi'!AE21*'Adjustment factor'!$E16</f>
        <v>36818.983954227195</v>
      </c>
      <c r="AF21" s="35">
        <f>'Total Stock by year_by_det_equi'!AF21*'Adjustment factor'!$E16</f>
        <v>38416.250658998397</v>
      </c>
      <c r="AG21" s="35">
        <f>'Total Stock by year_by_det_equi'!AG21*'Adjustment factor'!$E16</f>
        <v>40292.361756921819</v>
      </c>
      <c r="AH21" s="35">
        <f>'Total Stock by year_by_det_equi'!AH21*'Adjustment factor'!$E16</f>
        <v>41495.967459884858</v>
      </c>
      <c r="AI21" s="35">
        <f>'Total Stock by year_by_det_equi'!AI21*'Adjustment factor'!$E16</f>
        <v>42932.99836377574</v>
      </c>
      <c r="AJ21" s="35">
        <f>'Total Stock by year_by_det_equi'!AJ21*'Adjustment factor'!$E16</f>
        <v>45070.700052158092</v>
      </c>
      <c r="AK21" s="35">
        <f>'Total Stock by year_by_det_equi'!AK21*'Adjustment factor'!$E16</f>
        <v>45737.327695155553</v>
      </c>
      <c r="AL21" s="35">
        <f>'Total Stock by year_by_det_equi'!AL21*'Adjustment factor'!$E16</f>
        <v>46698.670701240371</v>
      </c>
      <c r="AM21" s="35">
        <f>'Total Stock by year_by_det_equi'!AM21*'Adjustment factor'!$E16</f>
        <v>44933.294261814241</v>
      </c>
      <c r="AN21" s="35">
        <f>'Total Stock by year_by_det_equi'!AN21*'Adjustment factor'!$E16</f>
        <v>43098.257631949251</v>
      </c>
      <c r="AO21" s="35">
        <f>'Total Stock by year_by_det_equi'!AO21*'Adjustment factor'!$E16</f>
        <v>42467.279012417646</v>
      </c>
      <c r="AP21" s="35">
        <f>'Total Stock by year_by_det_equi'!AP21*'Adjustment factor'!$E16</f>
        <v>40327.713848482017</v>
      </c>
      <c r="AQ21" s="35">
        <f>'Total Stock by year_by_det_equi'!AQ21*'Adjustment factor'!$E16</f>
        <v>37672.33956574351</v>
      </c>
      <c r="AR21" s="35">
        <f>'Total Stock by year_by_det_equi'!AR21*'Adjustment factor'!$E16</f>
        <v>35513.705146311098</v>
      </c>
      <c r="AS21" s="35">
        <f>'Total Stock by year_by_det_equi'!AS21*'Adjustment factor'!$E16</f>
        <v>34880.280175117201</v>
      </c>
      <c r="AT21" s="35">
        <f>'Total Stock by year_by_det_equi'!AT21*'Adjustment factor'!$E16</f>
        <v>34320.939566223002</v>
      </c>
      <c r="AU21" s="35">
        <f>'Total Stock by year_by_det_equi'!AU21*'Adjustment factor'!$E16</f>
        <v>34441.45133742263</v>
      </c>
      <c r="AV21" s="35">
        <f>'Total Stock by year_by_det_equi'!AV21*'Adjustment factor'!$E16</f>
        <v>33982.984008934109</v>
      </c>
      <c r="AW21" s="35">
        <f>'Total Stock by year_by_det_equi'!AW21*'Adjustment factor'!$E16</f>
        <v>32901.993618809058</v>
      </c>
      <c r="AX21" s="35">
        <f>'Total Stock by year_by_det_equi'!AX21*'Adjustment factor'!$E16</f>
        <v>32565.433663664757</v>
      </c>
      <c r="AY21" s="35">
        <f>'Total Stock by year_by_det_equi'!AY21*'Adjustment factor'!$E16</f>
        <v>33092.78031651397</v>
      </c>
      <c r="AZ21" s="35">
        <f>'Total Stock by year_by_det_equi'!AZ21*'Adjustment factor'!$E16</f>
        <v>33426.708979909759</v>
      </c>
      <c r="BA21" s="35">
        <f>'Total Stock by year_by_det_equi'!BA21*'Adjustment factor'!$E16</f>
        <v>33249.961031994244</v>
      </c>
      <c r="BB21" s="35">
        <f>'Total Stock by year_by_det_equi'!BB21*'Adjustment factor'!$E16</f>
        <v>35624.464140371689</v>
      </c>
      <c r="BC21" s="35">
        <f>'Total Stock by year_by_det_equi'!BC21*'Adjustment factor'!$E16</f>
        <v>37659.890016385492</v>
      </c>
      <c r="BD21" s="35">
        <f>'Total Stock by year_by_det_equi'!BD21*'Adjustment factor'!$E16</f>
        <v>37116.707919665336</v>
      </c>
      <c r="BE21" s="35">
        <f>'Total Stock by year_by_det_equi'!BE21*'Adjustment factor'!$E16</f>
        <v>37811.476483015969</v>
      </c>
      <c r="BF21" s="35">
        <f>'Total Stock by year_by_det_equi'!BF21*'Adjustment factor'!$E16</f>
        <v>38019.343541482944</v>
      </c>
      <c r="BG21" s="35">
        <f>'Total Stock by year_by_det_equi'!BG21*'Adjustment factor'!$E16</f>
        <v>39765.101468657165</v>
      </c>
      <c r="BH21" s="35">
        <f>'Total Stock by year_by_det_equi'!BH21*'Adjustment factor'!$E16</f>
        <v>41688.340368470963</v>
      </c>
      <c r="BI21" s="35">
        <f>'Total Stock by year_by_det_equi'!BI21*'Adjustment factor'!$E16</f>
        <v>44329.83178384597</v>
      </c>
      <c r="BJ21" s="35">
        <f>'Total Stock by year_by_det_equi'!BJ21*'Adjustment factor'!$E16</f>
        <v>46799.887872601626</v>
      </c>
      <c r="BK21" s="35">
        <f>'Total Stock by year_by_det_equi'!BK21*'Adjustment factor'!$E16</f>
        <v>47882.961945380819</v>
      </c>
      <c r="BL21" s="35">
        <f>'Total Stock by year_by_det_equi'!BL21*'Adjustment factor'!$E16</f>
        <v>49000.57659063238</v>
      </c>
      <c r="BM21" s="35">
        <f>'Total Stock by year_by_det_equi'!BM21*'Adjustment factor'!$E16</f>
        <v>50573</v>
      </c>
      <c r="BN21" s="35">
        <f>'Total Stock by year_by_det_equi'!BN21*'Adjustment factor'!$E16</f>
        <v>52200.906221925012</v>
      </c>
      <c r="BO21" s="35">
        <f>'Total Stock by year_by_det_equi'!BO21*'Adjustment factor'!$E16</f>
        <v>52837.553193694061</v>
      </c>
      <c r="BP21" s="35">
        <f>'Total Stock by year_by_det_equi'!BP21*'Adjustment factor'!$E16</f>
        <v>54667.224935865226</v>
      </c>
      <c r="BQ21" s="35">
        <f>'Total Stock by year_by_det_equi'!BQ21*'Adjustment factor'!$E16</f>
        <v>62242.683042857272</v>
      </c>
      <c r="BR21" s="35">
        <f>'Total Stock by year_by_det_equi'!BR21*'Adjustment factor'!$E16</f>
        <v>72044.420696061425</v>
      </c>
      <c r="BS21" s="35">
        <f>'Total Stock by year_by_det_equi'!BS21*'Adjustment factor'!$E16</f>
        <v>81394.418136466746</v>
      </c>
      <c r="BT21" s="35">
        <f>'Total Stock by year_by_det_equi'!BT21*'Adjustment factor'!$E16</f>
        <v>88066.366954478086</v>
      </c>
    </row>
    <row r="22" spans="1:72" x14ac:dyDescent="0.25">
      <c r="A22" s="29">
        <v>33</v>
      </c>
      <c r="B22" t="s">
        <v>119</v>
      </c>
      <c r="C22" s="35">
        <f>'Total Stock by year_by_det_equi'!C22*'Adjustment factor'!$E17</f>
        <v>2085.2238683184651</v>
      </c>
      <c r="D22" s="35">
        <f>'Total Stock by year_by_det_equi'!D22*'Adjustment factor'!$E17</f>
        <v>2207.4390735354264</v>
      </c>
      <c r="E22" s="35">
        <f>'Total Stock by year_by_det_equi'!E22*'Adjustment factor'!$E17</f>
        <v>2458.8372025136205</v>
      </c>
      <c r="F22" s="35">
        <f>'Total Stock by year_by_det_equi'!F22*'Adjustment factor'!$E17</f>
        <v>2716.5775847240875</v>
      </c>
      <c r="G22" s="35">
        <f>'Total Stock by year_by_det_equi'!G22*'Adjustment factor'!$E17</f>
        <v>3133.5882057360418</v>
      </c>
      <c r="H22" s="35">
        <f>'Total Stock by year_by_det_equi'!H22*'Adjustment factor'!$E17</f>
        <v>3518.3061294002719</v>
      </c>
      <c r="I22" s="35">
        <f>'Total Stock by year_by_det_equi'!I22*'Adjustment factor'!$E17</f>
        <v>4021.8544019842629</v>
      </c>
      <c r="J22" s="35">
        <f>'Total Stock by year_by_det_equi'!J22*'Adjustment factor'!$E17</f>
        <v>4235.3458400325298</v>
      </c>
      <c r="K22" s="35">
        <f>'Total Stock by year_by_det_equi'!K22*'Adjustment factor'!$E17</f>
        <v>4332.7476934662218</v>
      </c>
      <c r="L22" s="35">
        <f>'Total Stock by year_by_det_equi'!L22*'Adjustment factor'!$E17</f>
        <v>4811.43777959008</v>
      </c>
      <c r="M22" s="35">
        <f>'Total Stock by year_by_det_equi'!M22*'Adjustment factor'!$E17</f>
        <v>5631.0615595107693</v>
      </c>
      <c r="N22" s="35">
        <f>'Total Stock by year_by_det_equi'!N22*'Adjustment factor'!$E17</f>
        <v>5784.398423011653</v>
      </c>
      <c r="O22" s="35">
        <f>'Total Stock by year_by_det_equi'!O22*'Adjustment factor'!$E17</f>
        <v>5983.2002287054702</v>
      </c>
      <c r="P22" s="35">
        <f>'Total Stock by year_by_det_equi'!P22*'Adjustment factor'!$E17</f>
        <v>6349.0745010694018</v>
      </c>
      <c r="Q22" s="35">
        <f>'Total Stock by year_by_det_equi'!Q22*'Adjustment factor'!$E17</f>
        <v>6090.6436572738758</v>
      </c>
      <c r="R22" s="35">
        <f>'Total Stock by year_by_det_equi'!R22*'Adjustment factor'!$E17</f>
        <v>5941.8933014142131</v>
      </c>
      <c r="S22" s="35">
        <f>'Total Stock by year_by_det_equi'!S22*'Adjustment factor'!$E17</f>
        <v>5839.6070591207426</v>
      </c>
      <c r="T22" s="35">
        <f>'Total Stock by year_by_det_equi'!T22*'Adjustment factor'!$E17</f>
        <v>6083.3996269103354</v>
      </c>
      <c r="U22" s="35">
        <f>'Total Stock by year_by_det_equi'!U22*'Adjustment factor'!$E17</f>
        <v>6601.7625586429967</v>
      </c>
      <c r="V22" s="35">
        <f>'Total Stock by year_by_det_equi'!V22*'Adjustment factor'!$E17</f>
        <v>7395.1557383389973</v>
      </c>
      <c r="W22" s="35">
        <f>'Total Stock by year_by_det_equi'!W22*'Adjustment factor'!$E17</f>
        <v>8369.6969154761337</v>
      </c>
      <c r="X22" s="35">
        <f>'Total Stock by year_by_det_equi'!X22*'Adjustment factor'!$E17</f>
        <v>8376.8192538751227</v>
      </c>
      <c r="Y22" s="35">
        <f>'Total Stock by year_by_det_equi'!Y22*'Adjustment factor'!$E17</f>
        <v>8458.7088393246177</v>
      </c>
      <c r="Z22" s="35">
        <f>'Total Stock by year_by_det_equi'!Z22*'Adjustment factor'!$E17</f>
        <v>8943.9700055968624</v>
      </c>
      <c r="AA22" s="35">
        <f>'Total Stock by year_by_det_equi'!AA22*'Adjustment factor'!$E17</f>
        <v>9078.59068107862</v>
      </c>
      <c r="AB22" s="35">
        <f>'Total Stock by year_by_det_equi'!AB22*'Adjustment factor'!$E17</f>
        <v>9245.3028181022473</v>
      </c>
      <c r="AC22" s="35">
        <f>'Total Stock by year_by_det_equi'!AC22*'Adjustment factor'!$E17</f>
        <v>9846.7903159683483</v>
      </c>
      <c r="AD22" s="35">
        <f>'Total Stock by year_by_det_equi'!AD22*'Adjustment factor'!$E17</f>
        <v>10932.633723793344</v>
      </c>
      <c r="AE22" s="35">
        <f>'Total Stock by year_by_det_equi'!AE22*'Adjustment factor'!$E17</f>
        <v>12439.313941419128</v>
      </c>
      <c r="AF22" s="35">
        <f>'Total Stock by year_by_det_equi'!AF22*'Adjustment factor'!$E17</f>
        <v>13050.595278036777</v>
      </c>
      <c r="AG22" s="35">
        <f>'Total Stock by year_by_det_equi'!AG22*'Adjustment factor'!$E17</f>
        <v>13248.503378417043</v>
      </c>
      <c r="AH22" s="35">
        <f>'Total Stock by year_by_det_equi'!AH22*'Adjustment factor'!$E17</f>
        <v>14569.365735485593</v>
      </c>
      <c r="AI22" s="35">
        <f>'Total Stock by year_by_det_equi'!AI22*'Adjustment factor'!$E17</f>
        <v>16128.212802281834</v>
      </c>
      <c r="AJ22" s="35">
        <f>'Total Stock by year_by_det_equi'!AJ22*'Adjustment factor'!$E17</f>
        <v>16768.131640980511</v>
      </c>
      <c r="AK22" s="35">
        <f>'Total Stock by year_by_det_equi'!AK22*'Adjustment factor'!$E17</f>
        <v>16236.047229987951</v>
      </c>
      <c r="AL22" s="35">
        <f>'Total Stock by year_by_det_equi'!AL22*'Adjustment factor'!$E17</f>
        <v>16329.932994438346</v>
      </c>
      <c r="AM22" s="35">
        <f>'Total Stock by year_by_det_equi'!AM22*'Adjustment factor'!$E17</f>
        <v>14893.133811869115</v>
      </c>
      <c r="AN22" s="35">
        <f>'Total Stock by year_by_det_equi'!AN22*'Adjustment factor'!$E17</f>
        <v>13831.183407968425</v>
      </c>
      <c r="AO22" s="35">
        <f>'Total Stock by year_by_det_equi'!AO22*'Adjustment factor'!$E17</f>
        <v>13574.245138366525</v>
      </c>
      <c r="AP22" s="35">
        <f>'Total Stock by year_by_det_equi'!AP22*'Adjustment factor'!$E17</f>
        <v>13301.417439235751</v>
      </c>
      <c r="AQ22" s="35">
        <f>'Total Stock by year_by_det_equi'!AQ22*'Adjustment factor'!$E17</f>
        <v>13043.713888725071</v>
      </c>
      <c r="AR22" s="35">
        <f>'Total Stock by year_by_det_equi'!AR22*'Adjustment factor'!$E17</f>
        <v>12998.663067723339</v>
      </c>
      <c r="AS22" s="35">
        <f>'Total Stock by year_by_det_equi'!AS22*'Adjustment factor'!$E17</f>
        <v>12513.910148292358</v>
      </c>
      <c r="AT22" s="35">
        <f>'Total Stock by year_by_det_equi'!AT22*'Adjustment factor'!$E17</f>
        <v>13010.587623164593</v>
      </c>
      <c r="AU22" s="35">
        <f>'Total Stock by year_by_det_equi'!AU22*'Adjustment factor'!$E17</f>
        <v>13252.666033094603</v>
      </c>
      <c r="AV22" s="35">
        <f>'Total Stock by year_by_det_equi'!AV22*'Adjustment factor'!$E17</f>
        <v>12572.896631128504</v>
      </c>
      <c r="AW22" s="35">
        <f>'Total Stock by year_by_det_equi'!AW22*'Adjustment factor'!$E17</f>
        <v>11594.998425915539</v>
      </c>
      <c r="AX22" s="35">
        <f>'Total Stock by year_by_det_equi'!AX22*'Adjustment factor'!$E17</f>
        <v>11134.118724627187</v>
      </c>
      <c r="AY22" s="35">
        <f>'Total Stock by year_by_det_equi'!AY22*'Adjustment factor'!$E17</f>
        <v>10816.017538477443</v>
      </c>
      <c r="AZ22" s="35">
        <f>'Total Stock by year_by_det_equi'!AZ22*'Adjustment factor'!$E17</f>
        <v>10724.030768973378</v>
      </c>
      <c r="BA22" s="35">
        <f>'Total Stock by year_by_det_equi'!BA22*'Adjustment factor'!$E17</f>
        <v>10842.434551022763</v>
      </c>
      <c r="BB22" s="35">
        <f>'Total Stock by year_by_det_equi'!BB22*'Adjustment factor'!$E17</f>
        <v>11738.217467514314</v>
      </c>
      <c r="BC22" s="35">
        <f>'Total Stock by year_by_det_equi'!BC22*'Adjustment factor'!$E17</f>
        <v>12610.579044868296</v>
      </c>
      <c r="BD22" s="35">
        <f>'Total Stock by year_by_det_equi'!BD22*'Adjustment factor'!$E17</f>
        <v>13080.774226266241</v>
      </c>
      <c r="BE22" s="35">
        <f>'Total Stock by year_by_det_equi'!BE22*'Adjustment factor'!$E17</f>
        <v>13343.92781366195</v>
      </c>
      <c r="BF22" s="35">
        <f>'Total Stock by year_by_det_equi'!BF22*'Adjustment factor'!$E17</f>
        <v>12938.718328095436</v>
      </c>
      <c r="BG22" s="35">
        <f>'Total Stock by year_by_det_equi'!BG22*'Adjustment factor'!$E17</f>
        <v>12157.428133160423</v>
      </c>
      <c r="BH22" s="35">
        <f>'Total Stock by year_by_det_equi'!BH22*'Adjustment factor'!$E17</f>
        <v>11615.974927635163</v>
      </c>
      <c r="BI22" s="35">
        <f>'Total Stock by year_by_det_equi'!BI22*'Adjustment factor'!$E17</f>
        <v>11131.092149335742</v>
      </c>
      <c r="BJ22" s="35">
        <f>'Total Stock by year_by_det_equi'!BJ22*'Adjustment factor'!$E17</f>
        <v>11242.177613109689</v>
      </c>
      <c r="BK22" s="35">
        <f>'Total Stock by year_by_det_equi'!BK22*'Adjustment factor'!$E17</f>
        <v>11630.373487924737</v>
      </c>
      <c r="BL22" s="35">
        <f>'Total Stock by year_by_det_equi'!BL22*'Adjustment factor'!$E17</f>
        <v>11780.865975466277</v>
      </c>
      <c r="BM22" s="35">
        <f>'Total Stock by year_by_det_equi'!BM22*'Adjustment factor'!$E17</f>
        <v>12053</v>
      </c>
      <c r="BN22" s="35">
        <f>'Total Stock by year_by_det_equi'!BN22*'Adjustment factor'!$E17</f>
        <v>10373.582614067665</v>
      </c>
      <c r="BO22" s="35">
        <f>'Total Stock by year_by_det_equi'!BO22*'Adjustment factor'!$E17</f>
        <v>10305.234290102784</v>
      </c>
      <c r="BP22" s="35">
        <f>'Total Stock by year_by_det_equi'!BP22*'Adjustment factor'!$E17</f>
        <v>9876.9654144076594</v>
      </c>
      <c r="BQ22" s="35">
        <f>'Total Stock by year_by_det_equi'!BQ22*'Adjustment factor'!$E17</f>
        <v>9031.0472563626736</v>
      </c>
      <c r="BR22" s="35">
        <f>'Total Stock by year_by_det_equi'!BR22*'Adjustment factor'!$E17</f>
        <v>9094.8606723559096</v>
      </c>
      <c r="BS22" s="35">
        <f>'Total Stock by year_by_det_equi'!BS22*'Adjustment factor'!$E17</f>
        <v>9995.9316640077377</v>
      </c>
      <c r="BT22" s="35">
        <f>'Total Stock by year_by_det_equi'!BT22*'Adjustment factor'!$E17</f>
        <v>10710.023365304214</v>
      </c>
    </row>
    <row r="23" spans="1:72" x14ac:dyDescent="0.25">
      <c r="A23" s="29">
        <v>33</v>
      </c>
      <c r="B23" t="s">
        <v>113</v>
      </c>
      <c r="C23" s="35">
        <f>'Total Stock by year_by_det_equi'!C23*'Adjustment factor'!$E18</f>
        <v>21175.384993854896</v>
      </c>
      <c r="D23" s="35">
        <f>'Total Stock by year_by_det_equi'!D23*'Adjustment factor'!$E18</f>
        <v>23550.174296322224</v>
      </c>
      <c r="E23" s="35">
        <f>'Total Stock by year_by_det_equi'!E23*'Adjustment factor'!$E18</f>
        <v>27460.116986974292</v>
      </c>
      <c r="F23" s="35">
        <f>'Total Stock by year_by_det_equi'!F23*'Adjustment factor'!$E18</f>
        <v>30554.360764847712</v>
      </c>
      <c r="G23" s="35">
        <f>'Total Stock by year_by_det_equi'!G23*'Adjustment factor'!$E18</f>
        <v>34026.906170440292</v>
      </c>
      <c r="H23" s="35">
        <f>'Total Stock by year_by_det_equi'!H23*'Adjustment factor'!$E18</f>
        <v>36700.911512824561</v>
      </c>
      <c r="I23" s="35">
        <f>'Total Stock by year_by_det_equi'!I23*'Adjustment factor'!$E18</f>
        <v>39056.781655159801</v>
      </c>
      <c r="J23" s="35">
        <f>'Total Stock by year_by_det_equi'!J23*'Adjustment factor'!$E18</f>
        <v>40405.362295515719</v>
      </c>
      <c r="K23" s="35">
        <f>'Total Stock by year_by_det_equi'!K23*'Adjustment factor'!$E18</f>
        <v>41203.083447288474</v>
      </c>
      <c r="L23" s="35">
        <f>'Total Stock by year_by_det_equi'!L23*'Adjustment factor'!$E18</f>
        <v>42463.253761976135</v>
      </c>
      <c r="M23" s="35">
        <f>'Total Stock by year_by_det_equi'!M23*'Adjustment factor'!$E18</f>
        <v>42790.800690115626</v>
      </c>
      <c r="N23" s="35">
        <f>'Total Stock by year_by_det_equi'!N23*'Adjustment factor'!$E18</f>
        <v>42917.505714257321</v>
      </c>
      <c r="O23" s="35">
        <f>'Total Stock by year_by_det_equi'!O23*'Adjustment factor'!$E18</f>
        <v>44501.891164583569</v>
      </c>
      <c r="P23" s="35">
        <f>'Total Stock by year_by_det_equi'!P23*'Adjustment factor'!$E18</f>
        <v>45827.603675138686</v>
      </c>
      <c r="Q23" s="35">
        <f>'Total Stock by year_by_det_equi'!Q23*'Adjustment factor'!$E18</f>
        <v>46417.717301197947</v>
      </c>
      <c r="R23" s="35">
        <f>'Total Stock by year_by_det_equi'!R23*'Adjustment factor'!$E18</f>
        <v>46616.107031524654</v>
      </c>
      <c r="S23" s="35">
        <f>'Total Stock by year_by_det_equi'!S23*'Adjustment factor'!$E18</f>
        <v>47194.687986990844</v>
      </c>
      <c r="T23" s="35">
        <f>'Total Stock by year_by_det_equi'!T23*'Adjustment factor'!$E18</f>
        <v>49529.324729554333</v>
      </c>
      <c r="U23" s="35">
        <f>'Total Stock by year_by_det_equi'!U23*'Adjustment factor'!$E18</f>
        <v>51766.382665770318</v>
      </c>
      <c r="V23" s="35">
        <f>'Total Stock by year_by_det_equi'!V23*'Adjustment factor'!$E18</f>
        <v>55048.121918294637</v>
      </c>
      <c r="W23" s="35">
        <f>'Total Stock by year_by_det_equi'!W23*'Adjustment factor'!$E18</f>
        <v>58824.117888903471</v>
      </c>
      <c r="X23" s="35">
        <f>'Total Stock by year_by_det_equi'!X23*'Adjustment factor'!$E18</f>
        <v>62852.76465773621</v>
      </c>
      <c r="Y23" s="35">
        <f>'Total Stock by year_by_det_equi'!Y23*'Adjustment factor'!$E18</f>
        <v>65247.958082985911</v>
      </c>
      <c r="Z23" s="35">
        <f>'Total Stock by year_by_det_equi'!Z23*'Adjustment factor'!$E18</f>
        <v>68313.938549709565</v>
      </c>
      <c r="AA23" s="35">
        <f>'Total Stock by year_by_det_equi'!AA23*'Adjustment factor'!$E18</f>
        <v>72299.49629059431</v>
      </c>
      <c r="AB23" s="35">
        <f>'Total Stock by year_by_det_equi'!AB23*'Adjustment factor'!$E18</f>
        <v>75413.964252718477</v>
      </c>
      <c r="AC23" s="35">
        <f>'Total Stock by year_by_det_equi'!AC23*'Adjustment factor'!$E18</f>
        <v>79518.174421051837</v>
      </c>
      <c r="AD23" s="35">
        <f>'Total Stock by year_by_det_equi'!AD23*'Adjustment factor'!$E18</f>
        <v>86815.878261013495</v>
      </c>
      <c r="AE23" s="35">
        <f>'Total Stock by year_by_det_equi'!AE23*'Adjustment factor'!$E18</f>
        <v>94543.5592648288</v>
      </c>
      <c r="AF23" s="35">
        <f>'Total Stock by year_by_det_equi'!AF23*'Adjustment factor'!$E18</f>
        <v>99882.722450824396</v>
      </c>
      <c r="AG23" s="35">
        <f>'Total Stock by year_by_det_equi'!AG23*'Adjustment factor'!$E18</f>
        <v>103945.97191048008</v>
      </c>
      <c r="AH23" s="35">
        <f>'Total Stock by year_by_det_equi'!AH23*'Adjustment factor'!$E18</f>
        <v>107911.45148541087</v>
      </c>
      <c r="AI23" s="35">
        <f>'Total Stock by year_by_det_equi'!AI23*'Adjustment factor'!$E18</f>
        <v>112216.50897523739</v>
      </c>
      <c r="AJ23" s="35">
        <f>'Total Stock by year_by_det_equi'!AJ23*'Adjustment factor'!$E18</f>
        <v>116715.99296288057</v>
      </c>
      <c r="AK23" s="35">
        <f>'Total Stock by year_by_det_equi'!AK23*'Adjustment factor'!$E18</f>
        <v>118074.61037448315</v>
      </c>
      <c r="AL23" s="35">
        <f>'Total Stock by year_by_det_equi'!AL23*'Adjustment factor'!$E18</f>
        <v>119454.25420038786</v>
      </c>
      <c r="AM23" s="35">
        <f>'Total Stock by year_by_det_equi'!AM23*'Adjustment factor'!$E18</f>
        <v>116185.02488590608</v>
      </c>
      <c r="AN23" s="35">
        <f>'Total Stock by year_by_det_equi'!AN23*'Adjustment factor'!$E18</f>
        <v>111415.62358973351</v>
      </c>
      <c r="AO23" s="35">
        <f>'Total Stock by year_by_det_equi'!AO23*'Adjustment factor'!$E18</f>
        <v>108105.57039151576</v>
      </c>
      <c r="AP23" s="35">
        <f>'Total Stock by year_by_det_equi'!AP23*'Adjustment factor'!$E18</f>
        <v>104071.35054942939</v>
      </c>
      <c r="AQ23" s="35">
        <f>'Total Stock by year_by_det_equi'!AQ23*'Adjustment factor'!$E18</f>
        <v>100143.08596096396</v>
      </c>
      <c r="AR23" s="35">
        <f>'Total Stock by year_by_det_equi'!AR23*'Adjustment factor'!$E18</f>
        <v>95728.84113783986</v>
      </c>
      <c r="AS23" s="35">
        <f>'Total Stock by year_by_det_equi'!AS23*'Adjustment factor'!$E18</f>
        <v>93700.55715068226</v>
      </c>
      <c r="AT23" s="35">
        <f>'Total Stock by year_by_det_equi'!AT23*'Adjustment factor'!$E18</f>
        <v>94579.773762632438</v>
      </c>
      <c r="AU23" s="35">
        <f>'Total Stock by year_by_det_equi'!AU23*'Adjustment factor'!$E18</f>
        <v>96307.17658916986</v>
      </c>
      <c r="AV23" s="35">
        <f>'Total Stock by year_by_det_equi'!AV23*'Adjustment factor'!$E18</f>
        <v>95319.102623974875</v>
      </c>
      <c r="AW23" s="35">
        <f>'Total Stock by year_by_det_equi'!AW23*'Adjustment factor'!$E18</f>
        <v>93136.987034390608</v>
      </c>
      <c r="AX23" s="35">
        <f>'Total Stock by year_by_det_equi'!AX23*'Adjustment factor'!$E18</f>
        <v>92534.968707293941</v>
      </c>
      <c r="AY23" s="35">
        <f>'Total Stock by year_by_det_equi'!AY23*'Adjustment factor'!$E18</f>
        <v>92908.612226456506</v>
      </c>
      <c r="AZ23" s="35">
        <f>'Total Stock by year_by_det_equi'!AZ23*'Adjustment factor'!$E18</f>
        <v>93669.173786363419</v>
      </c>
      <c r="BA23" s="35">
        <f>'Total Stock by year_by_det_equi'!BA23*'Adjustment factor'!$E18</f>
        <v>94658.902810051004</v>
      </c>
      <c r="BB23" s="35">
        <f>'Total Stock by year_by_det_equi'!BB23*'Adjustment factor'!$E18</f>
        <v>95951.253109458368</v>
      </c>
      <c r="BC23" s="35">
        <f>'Total Stock by year_by_det_equi'!BC23*'Adjustment factor'!$E18</f>
        <v>97786.113262703147</v>
      </c>
      <c r="BD23" s="35">
        <f>'Total Stock by year_by_det_equi'!BD23*'Adjustment factor'!$E18</f>
        <v>95751.716939089616</v>
      </c>
      <c r="BE23" s="35">
        <f>'Total Stock by year_by_det_equi'!BE23*'Adjustment factor'!$E18</f>
        <v>94352.557664235355</v>
      </c>
      <c r="BF23" s="35">
        <f>'Total Stock by year_by_det_equi'!BF23*'Adjustment factor'!$E18</f>
        <v>94675.28803651841</v>
      </c>
      <c r="BG23" s="35">
        <f>'Total Stock by year_by_det_equi'!BG23*'Adjustment factor'!$E18</f>
        <v>95998.388157837559</v>
      </c>
      <c r="BH23" s="35">
        <f>'Total Stock by year_by_det_equi'!BH23*'Adjustment factor'!$E18</f>
        <v>98301.886579719183</v>
      </c>
      <c r="BI23" s="35">
        <f>'Total Stock by year_by_det_equi'!BI23*'Adjustment factor'!$E18</f>
        <v>101352.28934402303</v>
      </c>
      <c r="BJ23" s="35">
        <f>'Total Stock by year_by_det_equi'!BJ23*'Adjustment factor'!$E18</f>
        <v>104882.41899986802</v>
      </c>
      <c r="BK23" s="35">
        <f>'Total Stock by year_by_det_equi'!BK23*'Adjustment factor'!$E18</f>
        <v>107121.84712959039</v>
      </c>
      <c r="BL23" s="35">
        <f>'Total Stock by year_by_det_equi'!BL23*'Adjustment factor'!$E18</f>
        <v>109096.2444761681</v>
      </c>
      <c r="BM23" s="35">
        <f>'Total Stock by year_by_det_equi'!BM23*'Adjustment factor'!$E18</f>
        <v>113522.99999999999</v>
      </c>
      <c r="BN23" s="35">
        <f>'Total Stock by year_by_det_equi'!BN23*'Adjustment factor'!$E18</f>
        <v>117889.08185075309</v>
      </c>
      <c r="BO23" s="35">
        <f>'Total Stock by year_by_det_equi'!BO23*'Adjustment factor'!$E18</f>
        <v>121209.68351871941</v>
      </c>
      <c r="BP23" s="35">
        <f>'Total Stock by year_by_det_equi'!BP23*'Adjustment factor'!$E18</f>
        <v>126000.08953949634</v>
      </c>
      <c r="BQ23" s="35">
        <f>'Total Stock by year_by_det_equi'!BQ23*'Adjustment factor'!$E18</f>
        <v>134298.91829729237</v>
      </c>
      <c r="BR23" s="35">
        <f>'Total Stock by year_by_det_equi'!BR23*'Adjustment factor'!$E18</f>
        <v>144949.13976345334</v>
      </c>
      <c r="BS23" s="35">
        <f>'Total Stock by year_by_det_equi'!BS23*'Adjustment factor'!$E18</f>
        <v>154938.7141638312</v>
      </c>
      <c r="BT23" s="35">
        <f>'Total Stock by year_by_det_equi'!BT23*'Adjustment factor'!$E18</f>
        <v>157547.12278721901</v>
      </c>
    </row>
    <row r="24" spans="1:72" x14ac:dyDescent="0.25">
      <c r="A24" s="29">
        <v>36</v>
      </c>
      <c r="B24" t="s">
        <v>117</v>
      </c>
      <c r="C24" s="35">
        <f>'Total Stock by year_by_det_equi'!C24*'Adjustment factor'!$E19</f>
        <v>9334.4675903053994</v>
      </c>
      <c r="D24" s="35">
        <f>'Total Stock by year_by_det_equi'!D24*'Adjustment factor'!$E19</f>
        <v>11096.946506783877</v>
      </c>
      <c r="E24" s="35">
        <f>'Total Stock by year_by_det_equi'!E24*'Adjustment factor'!$E19</f>
        <v>13393.966818634237</v>
      </c>
      <c r="F24" s="35">
        <f>'Total Stock by year_by_det_equi'!F24*'Adjustment factor'!$E19</f>
        <v>13773.807049275199</v>
      </c>
      <c r="G24" s="35">
        <f>'Total Stock by year_by_det_equi'!G24*'Adjustment factor'!$E19</f>
        <v>14663.537786471175</v>
      </c>
      <c r="H24" s="35">
        <f>'Total Stock by year_by_det_equi'!H24*'Adjustment factor'!$E19</f>
        <v>15659.751766734651</v>
      </c>
      <c r="I24" s="35">
        <f>'Total Stock by year_by_det_equi'!I24*'Adjustment factor'!$E19</f>
        <v>16913.516588553426</v>
      </c>
      <c r="J24" s="35">
        <f>'Total Stock by year_by_det_equi'!J24*'Adjustment factor'!$E19</f>
        <v>17715.986982660826</v>
      </c>
      <c r="K24" s="35">
        <f>'Total Stock by year_by_det_equi'!K24*'Adjustment factor'!$E19</f>
        <v>17778.682281993912</v>
      </c>
      <c r="L24" s="35">
        <f>'Total Stock by year_by_det_equi'!L24*'Adjustment factor'!$E19</f>
        <v>18958.149749583783</v>
      </c>
      <c r="M24" s="35">
        <f>'Total Stock by year_by_det_equi'!M24*'Adjustment factor'!$E19</f>
        <v>20750.407133830198</v>
      </c>
      <c r="N24" s="35">
        <f>'Total Stock by year_by_det_equi'!N24*'Adjustment factor'!$E19</f>
        <v>21678.0770139335</v>
      </c>
      <c r="O24" s="35">
        <f>'Total Stock by year_by_det_equi'!O24*'Adjustment factor'!$E19</f>
        <v>22384.672030052217</v>
      </c>
      <c r="P24" s="35">
        <f>'Total Stock by year_by_det_equi'!P24*'Adjustment factor'!$E19</f>
        <v>23689.00763061547</v>
      </c>
      <c r="Q24" s="35">
        <f>'Total Stock by year_by_det_equi'!Q24*'Adjustment factor'!$E19</f>
        <v>24308.099762376165</v>
      </c>
      <c r="R24" s="35">
        <f>'Total Stock by year_by_det_equi'!R24*'Adjustment factor'!$E19</f>
        <v>24402.860487991897</v>
      </c>
      <c r="S24" s="35">
        <f>'Total Stock by year_by_det_equi'!S24*'Adjustment factor'!$E19</f>
        <v>24800.649464605307</v>
      </c>
      <c r="T24" s="35">
        <f>'Total Stock by year_by_det_equi'!T24*'Adjustment factor'!$E19</f>
        <v>26742.704779261388</v>
      </c>
      <c r="U24" s="35">
        <f>'Total Stock by year_by_det_equi'!U24*'Adjustment factor'!$E19</f>
        <v>29506.741737275755</v>
      </c>
      <c r="V24" s="35">
        <f>'Total Stock by year_by_det_equi'!V24*'Adjustment factor'!$E19</f>
        <v>32783.914592715046</v>
      </c>
      <c r="W24" s="35">
        <f>'Total Stock by year_by_det_equi'!W24*'Adjustment factor'!$E19</f>
        <v>36294.172813595476</v>
      </c>
      <c r="X24" s="35">
        <f>'Total Stock by year_by_det_equi'!X24*'Adjustment factor'!$E19</f>
        <v>38906.081574225456</v>
      </c>
      <c r="Y24" s="35">
        <f>'Total Stock by year_by_det_equi'!Y24*'Adjustment factor'!$E19</f>
        <v>41637.937199303866</v>
      </c>
      <c r="Z24" s="35">
        <f>'Total Stock by year_by_det_equi'!Z24*'Adjustment factor'!$E19</f>
        <v>44424.218659574028</v>
      </c>
      <c r="AA24" s="35">
        <f>'Total Stock by year_by_det_equi'!AA24*'Adjustment factor'!$E19</f>
        <v>46392.125135301983</v>
      </c>
      <c r="AB24" s="35">
        <f>'Total Stock by year_by_det_equi'!AB24*'Adjustment factor'!$E19</f>
        <v>48077.138361414109</v>
      </c>
      <c r="AC24" s="35">
        <f>'Total Stock by year_by_det_equi'!AC24*'Adjustment factor'!$E19</f>
        <v>51244.732682343354</v>
      </c>
      <c r="AD24" s="35">
        <f>'Total Stock by year_by_det_equi'!AD24*'Adjustment factor'!$E19</f>
        <v>55789.45571082105</v>
      </c>
      <c r="AE24" s="35">
        <f>'Total Stock by year_by_det_equi'!AE24*'Adjustment factor'!$E19</f>
        <v>61228.913755556743</v>
      </c>
      <c r="AF24" s="35">
        <f>'Total Stock by year_by_det_equi'!AF24*'Adjustment factor'!$E19</f>
        <v>62028.674502693873</v>
      </c>
      <c r="AG24" s="35">
        <f>'Total Stock by year_by_det_equi'!AG24*'Adjustment factor'!$E19</f>
        <v>62900.300703897723</v>
      </c>
      <c r="AH24" s="35">
        <f>'Total Stock by year_by_det_equi'!AH24*'Adjustment factor'!$E19</f>
        <v>66901.982986326693</v>
      </c>
      <c r="AI24" s="35">
        <f>'Total Stock by year_by_det_equi'!AI24*'Adjustment factor'!$E19</f>
        <v>73644.700616083632</v>
      </c>
      <c r="AJ24" s="35">
        <f>'Total Stock by year_by_det_equi'!AJ24*'Adjustment factor'!$E19</f>
        <v>78215.449027362061</v>
      </c>
      <c r="AK24" s="35">
        <f>'Total Stock by year_by_det_equi'!AK24*'Adjustment factor'!$E19</f>
        <v>79556.022945135177</v>
      </c>
      <c r="AL24" s="35">
        <f>'Total Stock by year_by_det_equi'!AL24*'Adjustment factor'!$E19</f>
        <v>79739.642273680831</v>
      </c>
      <c r="AM24" s="35">
        <f>'Total Stock by year_by_det_equi'!AM24*'Adjustment factor'!$E19</f>
        <v>75561.321305100209</v>
      </c>
      <c r="AN24" s="35">
        <f>'Total Stock by year_by_det_equi'!AN24*'Adjustment factor'!$E19</f>
        <v>72636.976930129415</v>
      </c>
      <c r="AO24" s="35">
        <f>'Total Stock by year_by_det_equi'!AO24*'Adjustment factor'!$E19</f>
        <v>73993.10894506234</v>
      </c>
      <c r="AP24" s="35">
        <f>'Total Stock by year_by_det_equi'!AP24*'Adjustment factor'!$E19</f>
        <v>77090.350527499701</v>
      </c>
      <c r="AQ24" s="35">
        <f>'Total Stock by year_by_det_equi'!AQ24*'Adjustment factor'!$E19</f>
        <v>79086.763610694063</v>
      </c>
      <c r="AR24" s="35">
        <f>'Total Stock by year_by_det_equi'!AR24*'Adjustment factor'!$E19</f>
        <v>79049.743330702593</v>
      </c>
      <c r="AS24" s="35">
        <f>'Total Stock by year_by_det_equi'!AS24*'Adjustment factor'!$E19</f>
        <v>78816.670201111847</v>
      </c>
      <c r="AT24" s="35">
        <f>'Total Stock by year_by_det_equi'!AT24*'Adjustment factor'!$E19</f>
        <v>81023.76356299386</v>
      </c>
      <c r="AU24" s="35">
        <f>'Total Stock by year_by_det_equi'!AU24*'Adjustment factor'!$E19</f>
        <v>83045.608780614377</v>
      </c>
      <c r="AV24" s="35">
        <f>'Total Stock by year_by_det_equi'!AV24*'Adjustment factor'!$E19</f>
        <v>79720.351279724593</v>
      </c>
      <c r="AW24" s="35">
        <f>'Total Stock by year_by_det_equi'!AW24*'Adjustment factor'!$E19</f>
        <v>77055.322047507463</v>
      </c>
      <c r="AX24" s="35">
        <f>'Total Stock by year_by_det_equi'!AX24*'Adjustment factor'!$E19</f>
        <v>77616.101158835358</v>
      </c>
      <c r="AY24" s="35">
        <f>'Total Stock by year_by_det_equi'!AY24*'Adjustment factor'!$E19</f>
        <v>79868.987811928338</v>
      </c>
      <c r="AZ24" s="35">
        <f>'Total Stock by year_by_det_equi'!AZ24*'Adjustment factor'!$E19</f>
        <v>83457.664885708698</v>
      </c>
      <c r="BA24" s="35">
        <f>'Total Stock by year_by_det_equi'!BA24*'Adjustment factor'!$E19</f>
        <v>88485.905911536902</v>
      </c>
      <c r="BB24" s="35">
        <f>'Total Stock by year_by_det_equi'!BB24*'Adjustment factor'!$E19</f>
        <v>93454.582692762036</v>
      </c>
      <c r="BC24" s="35">
        <f>'Total Stock by year_by_det_equi'!BC24*'Adjustment factor'!$E19</f>
        <v>100512.48963716005</v>
      </c>
      <c r="BD24" s="35">
        <f>'Total Stock by year_by_det_equi'!BD24*'Adjustment factor'!$E19</f>
        <v>107093.03082093805</v>
      </c>
      <c r="BE24" s="35">
        <f>'Total Stock by year_by_det_equi'!BE24*'Adjustment factor'!$E19</f>
        <v>113182.7998344068</v>
      </c>
      <c r="BF24" s="35">
        <f>'Total Stock by year_by_det_equi'!BF24*'Adjustment factor'!$E19</f>
        <v>116212.49592809918</v>
      </c>
      <c r="BG24" s="35">
        <f>'Total Stock by year_by_det_equi'!BG24*'Adjustment factor'!$E19</f>
        <v>117683.00865231878</v>
      </c>
      <c r="BH24" s="35">
        <f>'Total Stock by year_by_det_equi'!BH24*'Adjustment factor'!$E19</f>
        <v>119859.00654838253</v>
      </c>
      <c r="BI24" s="35">
        <f>'Total Stock by year_by_det_equi'!BI24*'Adjustment factor'!$E19</f>
        <v>125021.84304575172</v>
      </c>
      <c r="BJ24" s="35">
        <f>'Total Stock by year_by_det_equi'!BJ24*'Adjustment factor'!$E19</f>
        <v>134605.74559315675</v>
      </c>
      <c r="BK24" s="35">
        <f>'Total Stock by year_by_det_equi'!BK24*'Adjustment factor'!$E19</f>
        <v>146366.44531881696</v>
      </c>
      <c r="BL24" s="35">
        <f>'Total Stock by year_by_det_equi'!BL24*'Adjustment factor'!$E19</f>
        <v>154803.11565637143</v>
      </c>
      <c r="BM24" s="35">
        <f>'Total Stock by year_by_det_equi'!BM24*'Adjustment factor'!$E19</f>
        <v>159522</v>
      </c>
      <c r="BN24" s="35">
        <f>'Total Stock by year_by_det_equi'!BN24*'Adjustment factor'!$E19</f>
        <v>152034.81130348274</v>
      </c>
      <c r="BO24" s="35">
        <f>'Total Stock by year_by_det_equi'!BO24*'Adjustment factor'!$E19</f>
        <v>154082.29254642973</v>
      </c>
      <c r="BP24" s="35">
        <f>'Total Stock by year_by_det_equi'!BP24*'Adjustment factor'!$E19</f>
        <v>157150.92258757161</v>
      </c>
      <c r="BQ24" s="35">
        <f>'Total Stock by year_by_det_equi'!BQ24*'Adjustment factor'!$E19</f>
        <v>163986.39751544589</v>
      </c>
      <c r="BR24" s="35">
        <f>'Total Stock by year_by_det_equi'!BR24*'Adjustment factor'!$E19</f>
        <v>167014.57185341811</v>
      </c>
      <c r="BS24" s="35">
        <f>'Total Stock by year_by_det_equi'!BS24*'Adjustment factor'!$E19</f>
        <v>173706.99795105401</v>
      </c>
      <c r="BT24" s="35">
        <f>'Total Stock by year_by_det_equi'!BT24*'Adjustment factor'!$E19</f>
        <v>180127.75958065636</v>
      </c>
    </row>
    <row r="25" spans="1:72" x14ac:dyDescent="0.25">
      <c r="A25" s="29">
        <v>39</v>
      </c>
      <c r="B25" t="s">
        <v>121</v>
      </c>
      <c r="C25" s="35">
        <f>'Total Stock by year_by_det_equi'!C25*'Adjustment factor'!$E20</f>
        <v>5659.4119082631769</v>
      </c>
      <c r="D25" s="35">
        <f>'Total Stock by year_by_det_equi'!D25*'Adjustment factor'!$E20</f>
        <v>5842.1858637400928</v>
      </c>
      <c r="E25" s="35">
        <f>'Total Stock by year_by_det_equi'!E25*'Adjustment factor'!$E20</f>
        <v>6335.6984160598613</v>
      </c>
      <c r="F25" s="35">
        <f>'Total Stock by year_by_det_equi'!F25*'Adjustment factor'!$E20</f>
        <v>6491.1184601088635</v>
      </c>
      <c r="G25" s="35">
        <f>'Total Stock by year_by_det_equi'!G25*'Adjustment factor'!$E20</f>
        <v>6926.996642737975</v>
      </c>
      <c r="H25" s="35">
        <f>'Total Stock by year_by_det_equi'!H25*'Adjustment factor'!$E20</f>
        <v>7665.4277360345177</v>
      </c>
      <c r="I25" s="35">
        <f>'Total Stock by year_by_det_equi'!I25*'Adjustment factor'!$E20</f>
        <v>8325.4691817217026</v>
      </c>
      <c r="J25" s="35">
        <f>'Total Stock by year_by_det_equi'!J25*'Adjustment factor'!$E20</f>
        <v>8757.2440965251753</v>
      </c>
      <c r="K25" s="35">
        <f>'Total Stock by year_by_det_equi'!K25*'Adjustment factor'!$E20</f>
        <v>8999.7049042567724</v>
      </c>
      <c r="L25" s="35">
        <f>'Total Stock by year_by_det_equi'!L25*'Adjustment factor'!$E20</f>
        <v>9796.7481999906922</v>
      </c>
      <c r="M25" s="35">
        <f>'Total Stock by year_by_det_equi'!M25*'Adjustment factor'!$E20</f>
        <v>10674.622912544168</v>
      </c>
      <c r="N25" s="35">
        <f>'Total Stock by year_by_det_equi'!N25*'Adjustment factor'!$E20</f>
        <v>11348.295749921201</v>
      </c>
      <c r="O25" s="35">
        <f>'Total Stock by year_by_det_equi'!O25*'Adjustment factor'!$E20</f>
        <v>11160.805882045826</v>
      </c>
      <c r="P25" s="35">
        <f>'Total Stock by year_by_det_equi'!P25*'Adjustment factor'!$E20</f>
        <v>11247.859292807134</v>
      </c>
      <c r="Q25" s="35">
        <f>'Total Stock by year_by_det_equi'!Q25*'Adjustment factor'!$E20</f>
        <v>11173.616538876659</v>
      </c>
      <c r="R25" s="35">
        <f>'Total Stock by year_by_det_equi'!R25*'Adjustment factor'!$E20</f>
        <v>10983.237917148219</v>
      </c>
      <c r="S25" s="35">
        <f>'Total Stock by year_by_det_equi'!S25*'Adjustment factor'!$E20</f>
        <v>10821.66819522225</v>
      </c>
      <c r="T25" s="35">
        <f>'Total Stock by year_by_det_equi'!T25*'Adjustment factor'!$E20</f>
        <v>11164.830094941868</v>
      </c>
      <c r="U25" s="35">
        <f>'Total Stock by year_by_det_equi'!U25*'Adjustment factor'!$E20</f>
        <v>11748.399405395307</v>
      </c>
      <c r="V25" s="35">
        <f>'Total Stock by year_by_det_equi'!V25*'Adjustment factor'!$E20</f>
        <v>12533.672922443602</v>
      </c>
      <c r="W25" s="35">
        <f>'Total Stock by year_by_det_equi'!W25*'Adjustment factor'!$E20</f>
        <v>13293.768852453562</v>
      </c>
      <c r="X25" s="35">
        <f>'Total Stock by year_by_det_equi'!X25*'Adjustment factor'!$E20</f>
        <v>13286.807298121979</v>
      </c>
      <c r="Y25" s="35">
        <f>'Total Stock by year_by_det_equi'!Y25*'Adjustment factor'!$E20</f>
        <v>13327.584745183749</v>
      </c>
      <c r="Z25" s="35">
        <f>'Total Stock by year_by_det_equi'!Z25*'Adjustment factor'!$E20</f>
        <v>13478.877061317007</v>
      </c>
      <c r="AA25" s="35">
        <f>'Total Stock by year_by_det_equi'!AA25*'Adjustment factor'!$E20</f>
        <v>14271.760477228605</v>
      </c>
      <c r="AB25" s="35">
        <f>'Total Stock by year_by_det_equi'!AB25*'Adjustment factor'!$E20</f>
        <v>15335.667828566573</v>
      </c>
      <c r="AC25" s="35">
        <f>'Total Stock by year_by_det_equi'!AC25*'Adjustment factor'!$E20</f>
        <v>15683.565795240504</v>
      </c>
      <c r="AD25" s="35">
        <f>'Total Stock by year_by_det_equi'!AD25*'Adjustment factor'!$E20</f>
        <v>16605.153432345593</v>
      </c>
      <c r="AE25" s="35">
        <f>'Total Stock by year_by_det_equi'!AE25*'Adjustment factor'!$E20</f>
        <v>18809.836244310831</v>
      </c>
      <c r="AF25" s="35">
        <f>'Total Stock by year_by_det_equi'!AF25*'Adjustment factor'!$E20</f>
        <v>22017.635361967161</v>
      </c>
      <c r="AG25" s="35">
        <f>'Total Stock by year_by_det_equi'!AG25*'Adjustment factor'!$E20</f>
        <v>25179.227979829913</v>
      </c>
      <c r="AH25" s="35">
        <f>'Total Stock by year_by_det_equi'!AH25*'Adjustment factor'!$E20</f>
        <v>28903.072067754514</v>
      </c>
      <c r="AI25" s="35">
        <f>'Total Stock by year_by_det_equi'!AI25*'Adjustment factor'!$E20</f>
        <v>31598.35853447342</v>
      </c>
      <c r="AJ25" s="35">
        <f>'Total Stock by year_by_det_equi'!AJ25*'Adjustment factor'!$E20</f>
        <v>33549.87722394288</v>
      </c>
      <c r="AK25" s="35">
        <f>'Total Stock by year_by_det_equi'!AK25*'Adjustment factor'!$E20</f>
        <v>35757.39134809313</v>
      </c>
      <c r="AL25" s="35">
        <f>'Total Stock by year_by_det_equi'!AL25*'Adjustment factor'!$E20</f>
        <v>41809.779180918573</v>
      </c>
      <c r="AM25" s="35">
        <f>'Total Stock by year_by_det_equi'!AM25*'Adjustment factor'!$E20</f>
        <v>43138.528207450829</v>
      </c>
      <c r="AN25" s="35">
        <f>'Total Stock by year_by_det_equi'!AN25*'Adjustment factor'!$E20</f>
        <v>40725.90036270093</v>
      </c>
      <c r="AO25" s="35">
        <f>'Total Stock by year_by_det_equi'!AO25*'Adjustment factor'!$E20</f>
        <v>38730.753775210411</v>
      </c>
      <c r="AP25" s="35">
        <f>'Total Stock by year_by_det_equi'!AP25*'Adjustment factor'!$E20</f>
        <v>36587.529250031424</v>
      </c>
      <c r="AQ25" s="35">
        <f>'Total Stock by year_by_det_equi'!AQ25*'Adjustment factor'!$E20</f>
        <v>33034.258186053448</v>
      </c>
      <c r="AR25" s="35">
        <f>'Total Stock by year_by_det_equi'!AR25*'Adjustment factor'!$E20</f>
        <v>29902.783660689875</v>
      </c>
      <c r="AS25" s="35">
        <f>'Total Stock by year_by_det_equi'!AS25*'Adjustment factor'!$E20</f>
        <v>27628.121819111268</v>
      </c>
      <c r="AT25" s="35">
        <f>'Total Stock by year_by_det_equi'!AT25*'Adjustment factor'!$E20</f>
        <v>26125.50091346951</v>
      </c>
      <c r="AU25" s="35">
        <f>'Total Stock by year_by_det_equi'!AU25*'Adjustment factor'!$E20</f>
        <v>24640.421102472228</v>
      </c>
      <c r="AV25" s="35">
        <f>'Total Stock by year_by_det_equi'!AV25*'Adjustment factor'!$E20</f>
        <v>22892.474012513529</v>
      </c>
      <c r="AW25" s="35">
        <f>'Total Stock by year_by_det_equi'!AW25*'Adjustment factor'!$E20</f>
        <v>20956.18523947072</v>
      </c>
      <c r="AX25" s="35">
        <f>'Total Stock by year_by_det_equi'!AX25*'Adjustment factor'!$E20</f>
        <v>20897.790510148563</v>
      </c>
      <c r="AY25" s="35">
        <f>'Total Stock by year_by_det_equi'!AY25*'Adjustment factor'!$E20</f>
        <v>20902.686964151788</v>
      </c>
      <c r="AZ25" s="35">
        <f>'Total Stock by year_by_det_equi'!AZ25*'Adjustment factor'!$E20</f>
        <v>21085.946246528627</v>
      </c>
      <c r="BA25" s="35">
        <f>'Total Stock by year_by_det_equi'!BA25*'Adjustment factor'!$E20</f>
        <v>21490.77620627292</v>
      </c>
      <c r="BB25" s="35">
        <f>'Total Stock by year_by_det_equi'!BB25*'Adjustment factor'!$E20</f>
        <v>22567.953054071026</v>
      </c>
      <c r="BC25" s="35">
        <f>'Total Stock by year_by_det_equi'!BC25*'Adjustment factor'!$E20</f>
        <v>23464.050855528225</v>
      </c>
      <c r="BD25" s="35">
        <f>'Total Stock by year_by_det_equi'!BD25*'Adjustment factor'!$E20</f>
        <v>26216.286219887719</v>
      </c>
      <c r="BE25" s="35">
        <f>'Total Stock by year_by_det_equi'!BE25*'Adjustment factor'!$E20</f>
        <v>28453.892681306021</v>
      </c>
      <c r="BF25" s="35">
        <f>'Total Stock by year_by_det_equi'!BF25*'Adjustment factor'!$E20</f>
        <v>31222.276862791874</v>
      </c>
      <c r="BG25" s="35">
        <f>'Total Stock by year_by_det_equi'!BG25*'Adjustment factor'!$E20</f>
        <v>30828.073250629135</v>
      </c>
      <c r="BH25" s="35">
        <f>'Total Stock by year_by_det_equi'!BH25*'Adjustment factor'!$E20</f>
        <v>31719.912038227721</v>
      </c>
      <c r="BI25" s="35">
        <f>'Total Stock by year_by_det_equi'!BI25*'Adjustment factor'!$E20</f>
        <v>33650.419759128657</v>
      </c>
      <c r="BJ25" s="35">
        <f>'Total Stock by year_by_det_equi'!BJ25*'Adjustment factor'!$E20</f>
        <v>37986.922198581691</v>
      </c>
      <c r="BK25" s="35">
        <f>'Total Stock by year_by_det_equi'!BK25*'Adjustment factor'!$E20</f>
        <v>46216.033953860635</v>
      </c>
      <c r="BL25" s="35">
        <f>'Total Stock by year_by_det_equi'!BL25*'Adjustment factor'!$E20</f>
        <v>58190.71909939262</v>
      </c>
      <c r="BM25" s="35">
        <f>'Total Stock by year_by_det_equi'!BM25*'Adjustment factor'!$E20</f>
        <v>68355</v>
      </c>
      <c r="BN25" s="35">
        <f>'Total Stock by year_by_det_equi'!BN25*'Adjustment factor'!$E20</f>
        <v>73503.357481697778</v>
      </c>
      <c r="BO25" s="35">
        <f>'Total Stock by year_by_det_equi'!BO25*'Adjustment factor'!$E20</f>
        <v>79781.748806083779</v>
      </c>
      <c r="BP25" s="35">
        <f>'Total Stock by year_by_det_equi'!BP25*'Adjustment factor'!$E20</f>
        <v>90381.761256296217</v>
      </c>
      <c r="BQ25" s="35">
        <f>'Total Stock by year_by_det_equi'!BQ25*'Adjustment factor'!$E20</f>
        <v>106333.35198232291</v>
      </c>
      <c r="BR25" s="35">
        <f>'Total Stock by year_by_det_equi'!BR25*'Adjustment factor'!$E20</f>
        <v>119046.49978724976</v>
      </c>
      <c r="BS25" s="35">
        <f>'Total Stock by year_by_det_equi'!BS25*'Adjustment factor'!$E20</f>
        <v>131287.98649103675</v>
      </c>
      <c r="BT25" s="35">
        <f>'Total Stock by year_by_det_equi'!BT25*'Adjustment factor'!$E20</f>
        <v>135832.56225452124</v>
      </c>
    </row>
    <row r="26" spans="1:72" x14ac:dyDescent="0.25">
      <c r="A26" s="29">
        <v>40</v>
      </c>
      <c r="B26" t="s">
        <v>123</v>
      </c>
      <c r="C26" s="35">
        <f>'Total Stock by year_by_det_equi'!C26*'Adjustment factor'!$E21</f>
        <v>1330.8988528272716</v>
      </c>
      <c r="D26" s="35">
        <f>'Total Stock by year_by_det_equi'!D26*'Adjustment factor'!$E21</f>
        <v>1624.9942004030804</v>
      </c>
      <c r="E26" s="35">
        <f>'Total Stock by year_by_det_equi'!E26*'Adjustment factor'!$E21</f>
        <v>2059.9299620559937</v>
      </c>
      <c r="F26" s="35">
        <f>'Total Stock by year_by_det_equi'!F26*'Adjustment factor'!$E21</f>
        <v>2208.2838055540137</v>
      </c>
      <c r="G26" s="35">
        <f>'Total Stock by year_by_det_equi'!G26*'Adjustment factor'!$E21</f>
        <v>2375.3238636596457</v>
      </c>
      <c r="H26" s="35">
        <f>'Total Stock by year_by_det_equi'!H26*'Adjustment factor'!$E21</f>
        <v>2476.1299909232957</v>
      </c>
      <c r="I26" s="35">
        <f>'Total Stock by year_by_det_equi'!I26*'Adjustment factor'!$E21</f>
        <v>2601.042001268449</v>
      </c>
      <c r="J26" s="35">
        <f>'Total Stock by year_by_det_equi'!J26*'Adjustment factor'!$E21</f>
        <v>2811.121916289193</v>
      </c>
      <c r="K26" s="35">
        <f>'Total Stock by year_by_det_equi'!K26*'Adjustment factor'!$E21</f>
        <v>2996.1263688903591</v>
      </c>
      <c r="L26" s="35">
        <f>'Total Stock by year_by_det_equi'!L26*'Adjustment factor'!$E21</f>
        <v>3272.0242847821551</v>
      </c>
      <c r="M26" s="35">
        <f>'Total Stock by year_by_det_equi'!M26*'Adjustment factor'!$E21</f>
        <v>3630.8294145550135</v>
      </c>
      <c r="N26" s="35">
        <f>'Total Stock by year_by_det_equi'!N26*'Adjustment factor'!$E21</f>
        <v>4004.9830562798634</v>
      </c>
      <c r="O26" s="35">
        <f>'Total Stock by year_by_det_equi'!O26*'Adjustment factor'!$E21</f>
        <v>4258.8663144999164</v>
      </c>
      <c r="P26" s="35">
        <f>'Total Stock by year_by_det_equi'!P26*'Adjustment factor'!$E21</f>
        <v>4591.9022819769498</v>
      </c>
      <c r="Q26" s="35">
        <f>'Total Stock by year_by_det_equi'!Q26*'Adjustment factor'!$E21</f>
        <v>4930.405222692124</v>
      </c>
      <c r="R26" s="35">
        <f>'Total Stock by year_by_det_equi'!R26*'Adjustment factor'!$E21</f>
        <v>5250.1841995171553</v>
      </c>
      <c r="S26" s="35">
        <f>'Total Stock by year_by_det_equi'!S26*'Adjustment factor'!$E21</f>
        <v>5642.9601618267188</v>
      </c>
      <c r="T26" s="35">
        <f>'Total Stock by year_by_det_equi'!T26*'Adjustment factor'!$E21</f>
        <v>5994.8291069424649</v>
      </c>
      <c r="U26" s="35">
        <f>'Total Stock by year_by_det_equi'!U26*'Adjustment factor'!$E21</f>
        <v>6477.57124308927</v>
      </c>
      <c r="V26" s="35">
        <f>'Total Stock by year_by_det_equi'!V26*'Adjustment factor'!$E21</f>
        <v>7250.2715782544501</v>
      </c>
      <c r="W26" s="35">
        <f>'Total Stock by year_by_det_equi'!W26*'Adjustment factor'!$E21</f>
        <v>8241.8025071541124</v>
      </c>
      <c r="X26" s="35">
        <f>'Total Stock by year_by_det_equi'!X26*'Adjustment factor'!$E21</f>
        <v>9218.3306557844589</v>
      </c>
      <c r="Y26" s="35">
        <f>'Total Stock by year_by_det_equi'!Y26*'Adjustment factor'!$E21</f>
        <v>10302.586390137798</v>
      </c>
      <c r="Z26" s="35">
        <f>'Total Stock by year_by_det_equi'!Z26*'Adjustment factor'!$E21</f>
        <v>11508.68084656998</v>
      </c>
      <c r="AA26" s="35">
        <f>'Total Stock by year_by_det_equi'!AA26*'Adjustment factor'!$E21</f>
        <v>12559.532766405966</v>
      </c>
      <c r="AB26" s="35">
        <f>'Total Stock by year_by_det_equi'!AB26*'Adjustment factor'!$E21</f>
        <v>13509.595253498093</v>
      </c>
      <c r="AC26" s="35">
        <f>'Total Stock by year_by_det_equi'!AC26*'Adjustment factor'!$E21</f>
        <v>14272.421570680155</v>
      </c>
      <c r="AD26" s="35">
        <f>'Total Stock by year_by_det_equi'!AD26*'Adjustment factor'!$E21</f>
        <v>15115.77851120279</v>
      </c>
      <c r="AE26" s="35">
        <f>'Total Stock by year_by_det_equi'!AE26*'Adjustment factor'!$E21</f>
        <v>15882.905474129908</v>
      </c>
      <c r="AF26" s="35">
        <f>'Total Stock by year_by_det_equi'!AF26*'Adjustment factor'!$E21</f>
        <v>16057.097569359692</v>
      </c>
      <c r="AG26" s="35">
        <f>'Total Stock by year_by_det_equi'!AG26*'Adjustment factor'!$E21</f>
        <v>16692.561812952186</v>
      </c>
      <c r="AH26" s="35">
        <f>'Total Stock by year_by_det_equi'!AH26*'Adjustment factor'!$E21</f>
        <v>17656.78447065712</v>
      </c>
      <c r="AI26" s="35">
        <f>'Total Stock by year_by_det_equi'!AI26*'Adjustment factor'!$E21</f>
        <v>19019.641722656594</v>
      </c>
      <c r="AJ26" s="35">
        <f>'Total Stock by year_by_det_equi'!AJ26*'Adjustment factor'!$E21</f>
        <v>20603.050581576386</v>
      </c>
      <c r="AK26" s="35">
        <f>'Total Stock by year_by_det_equi'!AK26*'Adjustment factor'!$E21</f>
        <v>22130.887912805494</v>
      </c>
      <c r="AL26" s="35">
        <f>'Total Stock by year_by_det_equi'!AL26*'Adjustment factor'!$E21</f>
        <v>23487.662235052354</v>
      </c>
      <c r="AM26" s="35">
        <f>'Total Stock by year_by_det_equi'!AM26*'Adjustment factor'!$E21</f>
        <v>24778.855382857742</v>
      </c>
      <c r="AN26" s="35">
        <f>'Total Stock by year_by_det_equi'!AN26*'Adjustment factor'!$E21</f>
        <v>26012.612994367471</v>
      </c>
      <c r="AO26" s="35">
        <f>'Total Stock by year_by_det_equi'!AO26*'Adjustment factor'!$E21</f>
        <v>28102.775858156318</v>
      </c>
      <c r="AP26" s="35">
        <f>'Total Stock by year_by_det_equi'!AP26*'Adjustment factor'!$E21</f>
        <v>30500.206083768524</v>
      </c>
      <c r="AQ26" s="35">
        <f>'Total Stock by year_by_det_equi'!AQ26*'Adjustment factor'!$E21</f>
        <v>32828.440641601024</v>
      </c>
      <c r="AR26" s="35">
        <f>'Total Stock by year_by_det_equi'!AR26*'Adjustment factor'!$E21</f>
        <v>35704.034991296867</v>
      </c>
      <c r="AS26" s="35">
        <f>'Total Stock by year_by_det_equi'!AS26*'Adjustment factor'!$E21</f>
        <v>38581.614178769822</v>
      </c>
      <c r="AT26" s="35">
        <f>'Total Stock by year_by_det_equi'!AT26*'Adjustment factor'!$E21</f>
        <v>41893.782927504588</v>
      </c>
      <c r="AU26" s="35">
        <f>'Total Stock by year_by_det_equi'!AU26*'Adjustment factor'!$E21</f>
        <v>43873.272881725861</v>
      </c>
      <c r="AV26" s="35">
        <f>'Total Stock by year_by_det_equi'!AV26*'Adjustment factor'!$E21</f>
        <v>45282.835302195643</v>
      </c>
      <c r="AW26" s="35">
        <f>'Total Stock by year_by_det_equi'!AW26*'Adjustment factor'!$E21</f>
        <v>46553.751289057393</v>
      </c>
      <c r="AX26" s="35">
        <f>'Total Stock by year_by_det_equi'!AX26*'Adjustment factor'!$E21</f>
        <v>48433.030733356296</v>
      </c>
      <c r="AY26" s="35">
        <f>'Total Stock by year_by_det_equi'!AY26*'Adjustment factor'!$E21</f>
        <v>51207.49542550934</v>
      </c>
      <c r="AZ26" s="35">
        <f>'Total Stock by year_by_det_equi'!AZ26*'Adjustment factor'!$E21</f>
        <v>54537.010805339247</v>
      </c>
      <c r="BA26" s="35">
        <f>'Total Stock by year_by_det_equi'!BA26*'Adjustment factor'!$E21</f>
        <v>58259.943324055144</v>
      </c>
      <c r="BB26" s="35">
        <f>'Total Stock by year_by_det_equi'!BB26*'Adjustment factor'!$E21</f>
        <v>61683.340373430539</v>
      </c>
      <c r="BC26" s="35">
        <f>'Total Stock by year_by_det_equi'!BC26*'Adjustment factor'!$E21</f>
        <v>66446.408720963867</v>
      </c>
      <c r="BD26" s="35">
        <f>'Total Stock by year_by_det_equi'!BD26*'Adjustment factor'!$E21</f>
        <v>71956.495765079439</v>
      </c>
      <c r="BE26" s="35">
        <f>'Total Stock by year_by_det_equi'!BE26*'Adjustment factor'!$E21</f>
        <v>77493.166214250101</v>
      </c>
      <c r="BF26" s="35">
        <f>'Total Stock by year_by_det_equi'!BF26*'Adjustment factor'!$E21</f>
        <v>83170.244360131939</v>
      </c>
      <c r="BG26" s="35">
        <f>'Total Stock by year_by_det_equi'!BG26*'Adjustment factor'!$E21</f>
        <v>87739.139363950992</v>
      </c>
      <c r="BH26" s="35">
        <f>'Total Stock by year_by_det_equi'!BH26*'Adjustment factor'!$E21</f>
        <v>92985.296615625441</v>
      </c>
      <c r="BI26" s="35">
        <f>'Total Stock by year_by_det_equi'!BI26*'Adjustment factor'!$E21</f>
        <v>99278.87510052271</v>
      </c>
      <c r="BJ26" s="35">
        <f>'Total Stock by year_by_det_equi'!BJ26*'Adjustment factor'!$E21</f>
        <v>107066.59022445073</v>
      </c>
      <c r="BK26" s="35">
        <f>'Total Stock by year_by_det_equi'!BK26*'Adjustment factor'!$E21</f>
        <v>114086.75007654272</v>
      </c>
      <c r="BL26" s="35">
        <f>'Total Stock by year_by_det_equi'!BL26*'Adjustment factor'!$E21</f>
        <v>120599.12630717993</v>
      </c>
      <c r="BM26" s="35">
        <f>'Total Stock by year_by_det_equi'!BM26*'Adjustment factor'!$E21</f>
        <v>125330</v>
      </c>
      <c r="BN26" s="35">
        <f>'Total Stock by year_by_det_equi'!BN26*'Adjustment factor'!$E21</f>
        <v>129165.58637983746</v>
      </c>
      <c r="BO26" s="35">
        <f>'Total Stock by year_by_det_equi'!BO26*'Adjustment factor'!$E21</f>
        <v>135743.04751909091</v>
      </c>
      <c r="BP26" s="35">
        <f>'Total Stock by year_by_det_equi'!BP26*'Adjustment factor'!$E21</f>
        <v>144549.25090172715</v>
      </c>
      <c r="BQ26" s="35">
        <f>'Total Stock by year_by_det_equi'!BQ26*'Adjustment factor'!$E21</f>
        <v>155461.27044067867</v>
      </c>
      <c r="BR26" s="35">
        <f>'Total Stock by year_by_det_equi'!BR26*'Adjustment factor'!$E21</f>
        <v>165605.56375047495</v>
      </c>
      <c r="BS26" s="35">
        <f>'Total Stock by year_by_det_equi'!BS26*'Adjustment factor'!$E21</f>
        <v>177667.3301525196</v>
      </c>
      <c r="BT26" s="35">
        <f>'Total Stock by year_by_det_equi'!BT26*'Adjustment factor'!$E21</f>
        <v>190720.77019897712</v>
      </c>
    </row>
    <row r="27" spans="1:72" x14ac:dyDescent="0.25">
      <c r="A27" s="29">
        <v>41</v>
      </c>
      <c r="B27" t="s">
        <v>125</v>
      </c>
      <c r="C27" s="35">
        <f>'Total Stock by year_by_det_equi'!C27*'Adjustment factor'!$E22</f>
        <v>548.14402430872701</v>
      </c>
      <c r="D27" s="35">
        <f>'Total Stock by year_by_det_equi'!D27*'Adjustment factor'!$E22</f>
        <v>597.35131445191485</v>
      </c>
      <c r="E27" s="35">
        <f>'Total Stock by year_by_det_equi'!E27*'Adjustment factor'!$E22</f>
        <v>652.45138593373417</v>
      </c>
      <c r="F27" s="35">
        <f>'Total Stock by year_by_det_equi'!F27*'Adjustment factor'!$E22</f>
        <v>671.07755295502079</v>
      </c>
      <c r="G27" s="35">
        <f>'Total Stock by year_by_det_equi'!G27*'Adjustment factor'!$E22</f>
        <v>787.56652309619187</v>
      </c>
      <c r="H27" s="35">
        <f>'Total Stock by year_by_det_equi'!H27*'Adjustment factor'!$E22</f>
        <v>903.18575823184403</v>
      </c>
      <c r="I27" s="35">
        <f>'Total Stock by year_by_det_equi'!I27*'Adjustment factor'!$E22</f>
        <v>934.64414978418165</v>
      </c>
      <c r="J27" s="35">
        <f>'Total Stock by year_by_det_equi'!J27*'Adjustment factor'!$E22</f>
        <v>944.4808235391921</v>
      </c>
      <c r="K27" s="35">
        <f>'Total Stock by year_by_det_equi'!K27*'Adjustment factor'!$E22</f>
        <v>932.65039260693857</v>
      </c>
      <c r="L27" s="35">
        <f>'Total Stock by year_by_det_equi'!L27*'Adjustment factor'!$E22</f>
        <v>980.46379095012264</v>
      </c>
      <c r="M27" s="35">
        <f>'Total Stock by year_by_det_equi'!M27*'Adjustment factor'!$E22</f>
        <v>1050.9212715693673</v>
      </c>
      <c r="N27" s="35">
        <f>'Total Stock by year_by_det_equi'!N27*'Adjustment factor'!$E22</f>
        <v>1137.9607594158285</v>
      </c>
      <c r="O27" s="35">
        <f>'Total Stock by year_by_det_equi'!O27*'Adjustment factor'!$E22</f>
        <v>1140.3643131511428</v>
      </c>
      <c r="P27" s="35">
        <f>'Total Stock by year_by_det_equi'!P27*'Adjustment factor'!$E22</f>
        <v>1186.7100909128765</v>
      </c>
      <c r="Q27" s="35">
        <f>'Total Stock by year_by_det_equi'!Q27*'Adjustment factor'!$E22</f>
        <v>1273.3227832302159</v>
      </c>
      <c r="R27" s="35">
        <f>'Total Stock by year_by_det_equi'!R27*'Adjustment factor'!$E22</f>
        <v>1392.5485942867313</v>
      </c>
      <c r="S27" s="35">
        <f>'Total Stock by year_by_det_equi'!S27*'Adjustment factor'!$E22</f>
        <v>1538.8303695554659</v>
      </c>
      <c r="T27" s="35">
        <f>'Total Stock by year_by_det_equi'!T27*'Adjustment factor'!$E22</f>
        <v>1775.4071447375341</v>
      </c>
      <c r="U27" s="35">
        <f>'Total Stock by year_by_det_equi'!U27*'Adjustment factor'!$E22</f>
        <v>1992.0589774649136</v>
      </c>
      <c r="V27" s="35">
        <f>'Total Stock by year_by_det_equi'!V27*'Adjustment factor'!$E22</f>
        <v>2262.7010744776398</v>
      </c>
      <c r="W27" s="35">
        <f>'Total Stock by year_by_det_equi'!W27*'Adjustment factor'!$E22</f>
        <v>2517.1803431866429</v>
      </c>
      <c r="X27" s="35">
        <f>'Total Stock by year_by_det_equi'!X27*'Adjustment factor'!$E22</f>
        <v>2477.7405822705668</v>
      </c>
      <c r="Y27" s="35">
        <f>'Total Stock by year_by_det_equi'!Y27*'Adjustment factor'!$E22</f>
        <v>2536.1403990391536</v>
      </c>
      <c r="Z27" s="35">
        <f>'Total Stock by year_by_det_equi'!Z27*'Adjustment factor'!$E22</f>
        <v>2632.5256406106532</v>
      </c>
      <c r="AA27" s="35">
        <f>'Total Stock by year_by_det_equi'!AA27*'Adjustment factor'!$E22</f>
        <v>2840.4422865356073</v>
      </c>
      <c r="AB27" s="35">
        <f>'Total Stock by year_by_det_equi'!AB27*'Adjustment factor'!$E22</f>
        <v>2976.4758383686558</v>
      </c>
      <c r="AC27" s="35">
        <f>'Total Stock by year_by_det_equi'!AC27*'Adjustment factor'!$E22</f>
        <v>3170.9856834220227</v>
      </c>
      <c r="AD27" s="35">
        <f>'Total Stock by year_by_det_equi'!AD27*'Adjustment factor'!$E22</f>
        <v>3453.7564498521601</v>
      </c>
      <c r="AE27" s="35">
        <f>'Total Stock by year_by_det_equi'!AE27*'Adjustment factor'!$E22</f>
        <v>3793.6273942584285</v>
      </c>
      <c r="AF27" s="35">
        <f>'Total Stock by year_by_det_equi'!AF27*'Adjustment factor'!$E22</f>
        <v>3956.3760053194737</v>
      </c>
      <c r="AG27" s="35">
        <f>'Total Stock by year_by_det_equi'!AG27*'Adjustment factor'!$E22</f>
        <v>4268.581737977529</v>
      </c>
      <c r="AH27" s="35">
        <f>'Total Stock by year_by_det_equi'!AH27*'Adjustment factor'!$E22</f>
        <v>4463.2592638101287</v>
      </c>
      <c r="AI27" s="35">
        <f>'Total Stock by year_by_det_equi'!AI27*'Adjustment factor'!$E22</f>
        <v>5362.6313935063663</v>
      </c>
      <c r="AJ27" s="35">
        <f>'Total Stock by year_by_det_equi'!AJ27*'Adjustment factor'!$E22</f>
        <v>6611.6206915760013</v>
      </c>
      <c r="AK27" s="35">
        <f>'Total Stock by year_by_det_equi'!AK27*'Adjustment factor'!$E22</f>
        <v>7805.1441185905996</v>
      </c>
      <c r="AL27" s="35">
        <f>'Total Stock by year_by_det_equi'!AL27*'Adjustment factor'!$E22</f>
        <v>9226.9612096624569</v>
      </c>
      <c r="AM27" s="35">
        <f>'Total Stock by year_by_det_equi'!AM27*'Adjustment factor'!$E22</f>
        <v>9732.1285475221521</v>
      </c>
      <c r="AN27" s="35">
        <f>'Total Stock by year_by_det_equi'!AN27*'Adjustment factor'!$E22</f>
        <v>10144.924006575398</v>
      </c>
      <c r="AO27" s="35">
        <f>'Total Stock by year_by_det_equi'!AO27*'Adjustment factor'!$E22</f>
        <v>10903.011687724151</v>
      </c>
      <c r="AP27" s="35">
        <f>'Total Stock by year_by_det_equi'!AP27*'Adjustment factor'!$E22</f>
        <v>11606.452438803624</v>
      </c>
      <c r="AQ27" s="35">
        <f>'Total Stock by year_by_det_equi'!AQ27*'Adjustment factor'!$E22</f>
        <v>12341.514210601881</v>
      </c>
      <c r="AR27" s="35">
        <f>'Total Stock by year_by_det_equi'!AR27*'Adjustment factor'!$E22</f>
        <v>12942.674199482637</v>
      </c>
      <c r="AS27" s="35">
        <f>'Total Stock by year_by_det_equi'!AS27*'Adjustment factor'!$E22</f>
        <v>13724.621066659127</v>
      </c>
      <c r="AT27" s="35">
        <f>'Total Stock by year_by_det_equi'!AT27*'Adjustment factor'!$E22</f>
        <v>14324.34889494631</v>
      </c>
      <c r="AU27" s="35">
        <f>'Total Stock by year_by_det_equi'!AU27*'Adjustment factor'!$E22</f>
        <v>14519.450296157767</v>
      </c>
      <c r="AV27" s="35">
        <f>'Total Stock by year_by_det_equi'!AV27*'Adjustment factor'!$E22</f>
        <v>14192.960968908994</v>
      </c>
      <c r="AW27" s="35">
        <f>'Total Stock by year_by_det_equi'!AW27*'Adjustment factor'!$E22</f>
        <v>13962.007798993225</v>
      </c>
      <c r="AX27" s="35">
        <f>'Total Stock by year_by_det_equi'!AX27*'Adjustment factor'!$E22</f>
        <v>13710.568008192036</v>
      </c>
      <c r="AY27" s="35">
        <f>'Total Stock by year_by_det_equi'!AY27*'Adjustment factor'!$E22</f>
        <v>13593.31491359893</v>
      </c>
      <c r="AZ27" s="35">
        <f>'Total Stock by year_by_det_equi'!AZ27*'Adjustment factor'!$E22</f>
        <v>13655.806258205346</v>
      </c>
      <c r="BA27" s="35">
        <f>'Total Stock by year_by_det_equi'!BA27*'Adjustment factor'!$E22</f>
        <v>13539.911118713952</v>
      </c>
      <c r="BB27" s="35">
        <f>'Total Stock by year_by_det_equi'!BB27*'Adjustment factor'!$E22</f>
        <v>13833.735428642362</v>
      </c>
      <c r="BC27" s="35">
        <f>'Total Stock by year_by_det_equi'!BC27*'Adjustment factor'!$E22</f>
        <v>14713.20676024925</v>
      </c>
      <c r="BD27" s="35">
        <f>'Total Stock by year_by_det_equi'!BD27*'Adjustment factor'!$E22</f>
        <v>15265.69626459131</v>
      </c>
      <c r="BE27" s="35">
        <f>'Total Stock by year_by_det_equi'!BE27*'Adjustment factor'!$E22</f>
        <v>15867.245131301554</v>
      </c>
      <c r="BF27" s="35">
        <f>'Total Stock by year_by_det_equi'!BF27*'Adjustment factor'!$E22</f>
        <v>16656.539477816979</v>
      </c>
      <c r="BG27" s="35">
        <f>'Total Stock by year_by_det_equi'!BG27*'Adjustment factor'!$E22</f>
        <v>17616.642317944083</v>
      </c>
      <c r="BH27" s="35">
        <f>'Total Stock by year_by_det_equi'!BH27*'Adjustment factor'!$E22</f>
        <v>18590.830684835695</v>
      </c>
      <c r="BI27" s="35">
        <f>'Total Stock by year_by_det_equi'!BI27*'Adjustment factor'!$E22</f>
        <v>20294.430810967067</v>
      </c>
      <c r="BJ27" s="35">
        <f>'Total Stock by year_by_det_equi'!BJ27*'Adjustment factor'!$E22</f>
        <v>21327.570446098554</v>
      </c>
      <c r="BK27" s="35">
        <f>'Total Stock by year_by_det_equi'!BK27*'Adjustment factor'!$E22</f>
        <v>22001.186630119813</v>
      </c>
      <c r="BL27" s="35">
        <f>'Total Stock by year_by_det_equi'!BL27*'Adjustment factor'!$E22</f>
        <v>21863.782949435808</v>
      </c>
      <c r="BM27" s="35">
        <f>'Total Stock by year_by_det_equi'!BM27*'Adjustment factor'!$E22</f>
        <v>21762</v>
      </c>
      <c r="BN27" s="35">
        <f>'Total Stock by year_by_det_equi'!BN27*'Adjustment factor'!$E22</f>
        <v>20722.835398688268</v>
      </c>
      <c r="BO27" s="35">
        <f>'Total Stock by year_by_det_equi'!BO27*'Adjustment factor'!$E22</f>
        <v>19925.88358854955</v>
      </c>
      <c r="BP27" s="35">
        <f>'Total Stock by year_by_det_equi'!BP27*'Adjustment factor'!$E22</f>
        <v>19497.774037278672</v>
      </c>
      <c r="BQ27" s="35">
        <f>'Total Stock by year_by_det_equi'!BQ27*'Adjustment factor'!$E22</f>
        <v>19832.036161393837</v>
      </c>
      <c r="BR27" s="35">
        <f>'Total Stock by year_by_det_equi'!BR27*'Adjustment factor'!$E22</f>
        <v>20997.473476341376</v>
      </c>
      <c r="BS27" s="35">
        <f>'Total Stock by year_by_det_equi'!BS27*'Adjustment factor'!$E22</f>
        <v>21728.947061976345</v>
      </c>
      <c r="BT27" s="35">
        <f>'Total Stock by year_by_det_equi'!BT27*'Adjustment factor'!$E22</f>
        <v>22498.283382656758</v>
      </c>
    </row>
    <row r="28" spans="1:72" x14ac:dyDescent="0.25">
      <c r="A28" s="29">
        <v>29</v>
      </c>
      <c r="B28" t="s">
        <v>127</v>
      </c>
      <c r="C28" s="35">
        <f>'Total Stock by year_by_det_equi'!C28*'Adjustment factor'!$E23</f>
        <v>3025.4662220716091</v>
      </c>
      <c r="D28" s="35">
        <f>'Total Stock by year_by_det_equi'!D28*'Adjustment factor'!$E23</f>
        <v>3427.8623976865938</v>
      </c>
      <c r="E28" s="35">
        <f>'Total Stock by year_by_det_equi'!E28*'Adjustment factor'!$E23</f>
        <v>3958.557038255432</v>
      </c>
      <c r="F28" s="35">
        <f>'Total Stock by year_by_det_equi'!F28*'Adjustment factor'!$E23</f>
        <v>4308.9387679860274</v>
      </c>
      <c r="G28" s="35">
        <f>'Total Stock by year_by_det_equi'!G28*'Adjustment factor'!$E23</f>
        <v>4869.2438240793108</v>
      </c>
      <c r="H28" s="35">
        <f>'Total Stock by year_by_det_equi'!H28*'Adjustment factor'!$E23</f>
        <v>5237.8171361443028</v>
      </c>
      <c r="I28" s="35">
        <f>'Total Stock by year_by_det_equi'!I28*'Adjustment factor'!$E23</f>
        <v>5391.2976365374989</v>
      </c>
      <c r="J28" s="35">
        <f>'Total Stock by year_by_det_equi'!J28*'Adjustment factor'!$E23</f>
        <v>5615.8087357994464</v>
      </c>
      <c r="K28" s="35">
        <f>'Total Stock by year_by_det_equi'!K28*'Adjustment factor'!$E23</f>
        <v>5817.7668550123863</v>
      </c>
      <c r="L28" s="35">
        <f>'Total Stock by year_by_det_equi'!L28*'Adjustment factor'!$E23</f>
        <v>6324.6964417644458</v>
      </c>
      <c r="M28" s="35">
        <f>'Total Stock by year_by_det_equi'!M28*'Adjustment factor'!$E23</f>
        <v>6819.8510219831314</v>
      </c>
      <c r="N28" s="35">
        <f>'Total Stock by year_by_det_equi'!N28*'Adjustment factor'!$E23</f>
        <v>7188.8809891930359</v>
      </c>
      <c r="O28" s="35">
        <f>'Total Stock by year_by_det_equi'!O28*'Adjustment factor'!$E23</f>
        <v>7649.163516022465</v>
      </c>
      <c r="P28" s="35">
        <f>'Total Stock by year_by_det_equi'!P28*'Adjustment factor'!$E23</f>
        <v>8575.1970825600529</v>
      </c>
      <c r="Q28" s="35">
        <f>'Total Stock by year_by_det_equi'!Q28*'Adjustment factor'!$E23</f>
        <v>9402.2269811835849</v>
      </c>
      <c r="R28" s="35">
        <f>'Total Stock by year_by_det_equi'!R28*'Adjustment factor'!$E23</f>
        <v>10256.554740464102</v>
      </c>
      <c r="S28" s="35">
        <f>'Total Stock by year_by_det_equi'!S28*'Adjustment factor'!$E23</f>
        <v>11324.286575550223</v>
      </c>
      <c r="T28" s="35">
        <f>'Total Stock by year_by_det_equi'!T28*'Adjustment factor'!$E23</f>
        <v>12657.619176458622</v>
      </c>
      <c r="U28" s="35">
        <f>'Total Stock by year_by_det_equi'!U28*'Adjustment factor'!$E23</f>
        <v>14125.39613733465</v>
      </c>
      <c r="V28" s="35">
        <f>'Total Stock by year_by_det_equi'!V28*'Adjustment factor'!$E23</f>
        <v>15569.793813172348</v>
      </c>
      <c r="W28" s="35">
        <f>'Total Stock by year_by_det_equi'!W28*'Adjustment factor'!$E23</f>
        <v>17245.965281808047</v>
      </c>
      <c r="X28" s="35">
        <f>'Total Stock by year_by_det_equi'!X28*'Adjustment factor'!$E23</f>
        <v>18443.863093024775</v>
      </c>
      <c r="Y28" s="35">
        <f>'Total Stock by year_by_det_equi'!Y28*'Adjustment factor'!$E23</f>
        <v>19707.829418170662</v>
      </c>
      <c r="Z28" s="35">
        <f>'Total Stock by year_by_det_equi'!Z28*'Adjustment factor'!$E23</f>
        <v>21117.815249849245</v>
      </c>
      <c r="AA28" s="35">
        <f>'Total Stock by year_by_det_equi'!AA28*'Adjustment factor'!$E23</f>
        <v>22604.298050330584</v>
      </c>
      <c r="AB28" s="35">
        <f>'Total Stock by year_by_det_equi'!AB28*'Adjustment factor'!$E23</f>
        <v>23814.947098502988</v>
      </c>
      <c r="AC28" s="35">
        <f>'Total Stock by year_by_det_equi'!AC28*'Adjustment factor'!$E23</f>
        <v>25187.632491862656</v>
      </c>
      <c r="AD28" s="35">
        <f>'Total Stock by year_by_det_equi'!AD28*'Adjustment factor'!$E23</f>
        <v>27414.284080667265</v>
      </c>
      <c r="AE28" s="35">
        <f>'Total Stock by year_by_det_equi'!AE28*'Adjustment factor'!$E23</f>
        <v>30453.688177353855</v>
      </c>
      <c r="AF28" s="35">
        <f>'Total Stock by year_by_det_equi'!AF28*'Adjustment factor'!$E23</f>
        <v>31537.468181279641</v>
      </c>
      <c r="AG28" s="35">
        <f>'Total Stock by year_by_det_equi'!AG28*'Adjustment factor'!$E23</f>
        <v>33013.291241903418</v>
      </c>
      <c r="AH28" s="35">
        <f>'Total Stock by year_by_det_equi'!AH28*'Adjustment factor'!$E23</f>
        <v>35335.116177577664</v>
      </c>
      <c r="AI28" s="35">
        <f>'Total Stock by year_by_det_equi'!AI28*'Adjustment factor'!$E23</f>
        <v>39061.782578286417</v>
      </c>
      <c r="AJ28" s="35">
        <f>'Total Stock by year_by_det_equi'!AJ28*'Adjustment factor'!$E23</f>
        <v>44134.169542639327</v>
      </c>
      <c r="AK28" s="35">
        <f>'Total Stock by year_by_det_equi'!AK28*'Adjustment factor'!$E23</f>
        <v>48947.621144701006</v>
      </c>
      <c r="AL28" s="35">
        <f>'Total Stock by year_by_det_equi'!AL28*'Adjustment factor'!$E23</f>
        <v>53867.814624943167</v>
      </c>
      <c r="AM28" s="35">
        <f>'Total Stock by year_by_det_equi'!AM28*'Adjustment factor'!$E23</f>
        <v>58500.773647071605</v>
      </c>
      <c r="AN28" s="35">
        <f>'Total Stock by year_by_det_equi'!AN28*'Adjustment factor'!$E23</f>
        <v>62185.076764262885</v>
      </c>
      <c r="AO28" s="35">
        <f>'Total Stock by year_by_det_equi'!AO28*'Adjustment factor'!$E23</f>
        <v>66208.394257546752</v>
      </c>
      <c r="AP28" s="35">
        <f>'Total Stock by year_by_det_equi'!AP28*'Adjustment factor'!$E23</f>
        <v>70500.169864001131</v>
      </c>
      <c r="AQ28" s="35">
        <f>'Total Stock by year_by_det_equi'!AQ28*'Adjustment factor'!$E23</f>
        <v>75097.628168858777</v>
      </c>
      <c r="AR28" s="35">
        <f>'Total Stock by year_by_det_equi'!AR28*'Adjustment factor'!$E23</f>
        <v>80124.866493530411</v>
      </c>
      <c r="AS28" s="35">
        <f>'Total Stock by year_by_det_equi'!AS28*'Adjustment factor'!$E23</f>
        <v>85372.502878423358</v>
      </c>
      <c r="AT28" s="35">
        <f>'Total Stock by year_by_det_equi'!AT28*'Adjustment factor'!$E23</f>
        <v>90840.497035550055</v>
      </c>
      <c r="AU28" s="35">
        <f>'Total Stock by year_by_det_equi'!AU28*'Adjustment factor'!$E23</f>
        <v>95131.203963557622</v>
      </c>
      <c r="AV28" s="35">
        <f>'Total Stock by year_by_det_equi'!AV28*'Adjustment factor'!$E23</f>
        <v>98330.80002181996</v>
      </c>
      <c r="AW28" s="35">
        <f>'Total Stock by year_by_det_equi'!AW28*'Adjustment factor'!$E23</f>
        <v>101216.13648361272</v>
      </c>
      <c r="AX28" s="35">
        <f>'Total Stock by year_by_det_equi'!AX28*'Adjustment factor'!$E23</f>
        <v>106683.73392620956</v>
      </c>
      <c r="AY28" s="35">
        <f>'Total Stock by year_by_det_equi'!AY28*'Adjustment factor'!$E23</f>
        <v>113552.51531821582</v>
      </c>
      <c r="AZ28" s="35">
        <f>'Total Stock by year_by_det_equi'!AZ28*'Adjustment factor'!$E23</f>
        <v>121223.75492298955</v>
      </c>
      <c r="BA28" s="35">
        <f>'Total Stock by year_by_det_equi'!BA28*'Adjustment factor'!$E23</f>
        <v>129822.93467786099</v>
      </c>
      <c r="BB28" s="35">
        <f>'Total Stock by year_by_det_equi'!BB28*'Adjustment factor'!$E23</f>
        <v>139351.16871009284</v>
      </c>
      <c r="BC28" s="35">
        <f>'Total Stock by year_by_det_equi'!BC28*'Adjustment factor'!$E23</f>
        <v>150167.56633284243</v>
      </c>
      <c r="BD28" s="35">
        <f>'Total Stock by year_by_det_equi'!BD28*'Adjustment factor'!$E23</f>
        <v>161583.13415337791</v>
      </c>
      <c r="BE28" s="35">
        <f>'Total Stock by year_by_det_equi'!BE28*'Adjustment factor'!$E23</f>
        <v>173989.86818042074</v>
      </c>
      <c r="BF28" s="35">
        <f>'Total Stock by year_by_det_equi'!BF28*'Adjustment factor'!$E23</f>
        <v>186090.40669533671</v>
      </c>
      <c r="BG28" s="35">
        <f>'Total Stock by year_by_det_equi'!BG28*'Adjustment factor'!$E23</f>
        <v>199770.96942177875</v>
      </c>
      <c r="BH28" s="35">
        <f>'Total Stock by year_by_det_equi'!BH28*'Adjustment factor'!$E23</f>
        <v>217201.70089511745</v>
      </c>
      <c r="BI28" s="35">
        <f>'Total Stock by year_by_det_equi'!BI28*'Adjustment factor'!$E23</f>
        <v>236109.79332703294</v>
      </c>
      <c r="BJ28" s="35">
        <f>'Total Stock by year_by_det_equi'!BJ28*'Adjustment factor'!$E23</f>
        <v>257437.87907519078</v>
      </c>
      <c r="BK28" s="35">
        <f>'Total Stock by year_by_det_equi'!BK28*'Adjustment factor'!$E23</f>
        <v>278495.92745135864</v>
      </c>
      <c r="BL28" s="35">
        <f>'Total Stock by year_by_det_equi'!BL28*'Adjustment factor'!$E23</f>
        <v>297169.91765170416</v>
      </c>
      <c r="BM28" s="35">
        <f>'Total Stock by year_by_det_equi'!BM28*'Adjustment factor'!$E23</f>
        <v>310197</v>
      </c>
      <c r="BN28" s="35">
        <f>'Total Stock by year_by_det_equi'!BN28*'Adjustment factor'!$E23</f>
        <v>312928.34341686254</v>
      </c>
      <c r="BO28" s="35">
        <f>'Total Stock by year_by_det_equi'!BO28*'Adjustment factor'!$E23</f>
        <v>315862.58817816287</v>
      </c>
      <c r="BP28" s="35">
        <f>'Total Stock by year_by_det_equi'!BP28*'Adjustment factor'!$E23</f>
        <v>321844.36050089612</v>
      </c>
      <c r="BQ28" s="35">
        <f>'Total Stock by year_by_det_equi'!BQ28*'Adjustment factor'!$E23</f>
        <v>323450.90770607663</v>
      </c>
      <c r="BR28" s="35">
        <f>'Total Stock by year_by_det_equi'!BR28*'Adjustment factor'!$E23</f>
        <v>329774.58213434415</v>
      </c>
      <c r="BS28" s="35">
        <f>'Total Stock by year_by_det_equi'!BS28*'Adjustment factor'!$E23</f>
        <v>338726.99798921583</v>
      </c>
      <c r="BT28" s="35">
        <f>'Total Stock by year_by_det_equi'!BT28*'Adjustment factor'!$E23</f>
        <v>349988.63944974099</v>
      </c>
    </row>
    <row r="29" spans="1:72" x14ac:dyDescent="0.25">
      <c r="A29" s="29">
        <v>11</v>
      </c>
      <c r="B29" t="s">
        <v>83</v>
      </c>
      <c r="C29" s="35">
        <f>'Total Stock by year_by_det_equi'!C29*'Adjustment factor'!$E24</f>
        <v>842.36316485050702</v>
      </c>
      <c r="D29" s="35">
        <f>'Total Stock by year_by_det_equi'!D29*'Adjustment factor'!$E24</f>
        <v>1114.3261295022421</v>
      </c>
      <c r="E29" s="35">
        <f>'Total Stock by year_by_det_equi'!E29*'Adjustment factor'!$E24</f>
        <v>1372.3513163866023</v>
      </c>
      <c r="F29" s="35">
        <f>'Total Stock by year_by_det_equi'!F29*'Adjustment factor'!$E24</f>
        <v>1517.4362648161573</v>
      </c>
      <c r="G29" s="35">
        <f>'Total Stock by year_by_det_equi'!G29*'Adjustment factor'!$E24</f>
        <v>1676.4230352443358</v>
      </c>
      <c r="H29" s="35">
        <f>'Total Stock by year_by_det_equi'!H29*'Adjustment factor'!$E24</f>
        <v>1840.8607429042872</v>
      </c>
      <c r="I29" s="35">
        <f>'Total Stock by year_by_det_equi'!I29*'Adjustment factor'!$E24</f>
        <v>1985.5748754933722</v>
      </c>
      <c r="J29" s="35">
        <f>'Total Stock by year_by_det_equi'!J29*'Adjustment factor'!$E24</f>
        <v>2145.0888707283757</v>
      </c>
      <c r="K29" s="35">
        <f>'Total Stock by year_by_det_equi'!K29*'Adjustment factor'!$E24</f>
        <v>2258.2226892617414</v>
      </c>
      <c r="L29" s="35">
        <f>'Total Stock by year_by_det_equi'!L29*'Adjustment factor'!$E24</f>
        <v>2413.2591889075511</v>
      </c>
      <c r="M29" s="35">
        <f>'Total Stock by year_by_det_equi'!M29*'Adjustment factor'!$E24</f>
        <v>2628.5756267420757</v>
      </c>
      <c r="N29" s="35">
        <f>'Total Stock by year_by_det_equi'!N29*'Adjustment factor'!$E24</f>
        <v>2956.2672501826805</v>
      </c>
      <c r="O29" s="35">
        <f>'Total Stock by year_by_det_equi'!O29*'Adjustment factor'!$E24</f>
        <v>3197.0859487547596</v>
      </c>
      <c r="P29" s="35">
        <f>'Total Stock by year_by_det_equi'!P29*'Adjustment factor'!$E24</f>
        <v>3371.6991632492395</v>
      </c>
      <c r="Q29" s="35">
        <f>'Total Stock by year_by_det_equi'!Q29*'Adjustment factor'!$E24</f>
        <v>3510.4692926818393</v>
      </c>
      <c r="R29" s="35">
        <f>'Total Stock by year_by_det_equi'!R29*'Adjustment factor'!$E24</f>
        <v>3512.2263857156731</v>
      </c>
      <c r="S29" s="35">
        <f>'Total Stock by year_by_det_equi'!S29*'Adjustment factor'!$E24</f>
        <v>3450.451003579808</v>
      </c>
      <c r="T29" s="35">
        <f>'Total Stock by year_by_det_equi'!T29*'Adjustment factor'!$E24</f>
        <v>3427.505349452173</v>
      </c>
      <c r="U29" s="35">
        <f>'Total Stock by year_by_det_equi'!U29*'Adjustment factor'!$E24</f>
        <v>3406.3228164476459</v>
      </c>
      <c r="V29" s="35">
        <f>'Total Stock by year_by_det_equi'!V29*'Adjustment factor'!$E24</f>
        <v>3401.3967405796429</v>
      </c>
      <c r="W29" s="35">
        <f>'Total Stock by year_by_det_equi'!W29*'Adjustment factor'!$E24</f>
        <v>3568.7862067374285</v>
      </c>
      <c r="X29" s="35">
        <f>'Total Stock by year_by_det_equi'!X29*'Adjustment factor'!$E24</f>
        <v>3668.3656854714645</v>
      </c>
      <c r="Y29" s="35">
        <f>'Total Stock by year_by_det_equi'!Y29*'Adjustment factor'!$E24</f>
        <v>3706.7735659145105</v>
      </c>
      <c r="Z29" s="35">
        <f>'Total Stock by year_by_det_equi'!Z29*'Adjustment factor'!$E24</f>
        <v>3856.4177617175269</v>
      </c>
      <c r="AA29" s="35">
        <f>'Total Stock by year_by_det_equi'!AA29*'Adjustment factor'!$E24</f>
        <v>3871.1046347234369</v>
      </c>
      <c r="AB29" s="35">
        <f>'Total Stock by year_by_det_equi'!AB29*'Adjustment factor'!$E24</f>
        <v>3814.294345842145</v>
      </c>
      <c r="AC29" s="35">
        <f>'Total Stock by year_by_det_equi'!AC29*'Adjustment factor'!$E24</f>
        <v>3882.3850810213139</v>
      </c>
      <c r="AD29" s="35">
        <f>'Total Stock by year_by_det_equi'!AD29*'Adjustment factor'!$E24</f>
        <v>4256.1357166138287</v>
      </c>
      <c r="AE29" s="35">
        <f>'Total Stock by year_by_det_equi'!AE29*'Adjustment factor'!$E24</f>
        <v>4876.6379998321299</v>
      </c>
      <c r="AF29" s="35">
        <f>'Total Stock by year_by_det_equi'!AF29*'Adjustment factor'!$E24</f>
        <v>5166.6012326856753</v>
      </c>
      <c r="AG29" s="35">
        <f>'Total Stock by year_by_det_equi'!AG29*'Adjustment factor'!$E24</f>
        <v>5619.9440689616586</v>
      </c>
      <c r="AH29" s="35">
        <f>'Total Stock by year_by_det_equi'!AH29*'Adjustment factor'!$E24</f>
        <v>5996.0312164322304</v>
      </c>
      <c r="AI29" s="35">
        <f>'Total Stock by year_by_det_equi'!AI29*'Adjustment factor'!$E24</f>
        <v>7029.3168697722831</v>
      </c>
      <c r="AJ29" s="35">
        <f>'Total Stock by year_by_det_equi'!AJ29*'Adjustment factor'!$E24</f>
        <v>8434.9913894274541</v>
      </c>
      <c r="AK29" s="35">
        <f>'Total Stock by year_by_det_equi'!AK29*'Adjustment factor'!$E24</f>
        <v>9824.5321683671282</v>
      </c>
      <c r="AL29" s="35">
        <f>'Total Stock by year_by_det_equi'!AL29*'Adjustment factor'!$E24</f>
        <v>11130.41822350654</v>
      </c>
      <c r="AM29" s="35">
        <f>'Total Stock by year_by_det_equi'!AM29*'Adjustment factor'!$E24</f>
        <v>11444.589173024635</v>
      </c>
      <c r="AN29" s="35">
        <f>'Total Stock by year_by_det_equi'!AN29*'Adjustment factor'!$E24</f>
        <v>13054.452495628313</v>
      </c>
      <c r="AO29" s="35">
        <f>'Total Stock by year_by_det_equi'!AO29*'Adjustment factor'!$E24</f>
        <v>14863.274261285274</v>
      </c>
      <c r="AP29" s="35">
        <f>'Total Stock by year_by_det_equi'!AP29*'Adjustment factor'!$E24</f>
        <v>16273.259813462048</v>
      </c>
      <c r="AQ29" s="35">
        <f>'Total Stock by year_by_det_equi'!AQ29*'Adjustment factor'!$E24</f>
        <v>17811.066028142923</v>
      </c>
      <c r="AR29" s="35">
        <f>'Total Stock by year_by_det_equi'!AR29*'Adjustment factor'!$E24</f>
        <v>17361.7917834949</v>
      </c>
      <c r="AS29" s="35">
        <f>'Total Stock by year_by_det_equi'!AS29*'Adjustment factor'!$E24</f>
        <v>16649.873792972554</v>
      </c>
      <c r="AT29" s="35">
        <f>'Total Stock by year_by_det_equi'!AT29*'Adjustment factor'!$E24</f>
        <v>16247.826842910397</v>
      </c>
      <c r="AU29" s="35">
        <f>'Total Stock by year_by_det_equi'!AU29*'Adjustment factor'!$E24</f>
        <v>15446.38967943941</v>
      </c>
      <c r="AV29" s="35">
        <f>'Total Stock by year_by_det_equi'!AV29*'Adjustment factor'!$E24</f>
        <v>14642.369872566996</v>
      </c>
      <c r="AW29" s="35">
        <f>'Total Stock by year_by_det_equi'!AW29*'Adjustment factor'!$E24</f>
        <v>14167.49064058594</v>
      </c>
      <c r="AX29" s="35">
        <f>'Total Stock by year_by_det_equi'!AX29*'Adjustment factor'!$E24</f>
        <v>13948.109756990581</v>
      </c>
      <c r="AY29" s="35">
        <f>'Total Stock by year_by_det_equi'!AY29*'Adjustment factor'!$E24</f>
        <v>13756.154500821922</v>
      </c>
      <c r="AZ29" s="35">
        <f>'Total Stock by year_by_det_equi'!AZ29*'Adjustment factor'!$E24</f>
        <v>13622.8394198428</v>
      </c>
      <c r="BA29" s="35">
        <f>'Total Stock by year_by_det_equi'!BA29*'Adjustment factor'!$E24</f>
        <v>13574.943478438479</v>
      </c>
      <c r="BB29" s="35">
        <f>'Total Stock by year_by_det_equi'!BB29*'Adjustment factor'!$E24</f>
        <v>13516.563913656817</v>
      </c>
      <c r="BC29" s="35">
        <f>'Total Stock by year_by_det_equi'!BC29*'Adjustment factor'!$E24</f>
        <v>13216.275110548113</v>
      </c>
      <c r="BD29" s="35">
        <f>'Total Stock by year_by_det_equi'!BD29*'Adjustment factor'!$E24</f>
        <v>12381.047915703006</v>
      </c>
      <c r="BE29" s="35">
        <f>'Total Stock by year_by_det_equi'!BE29*'Adjustment factor'!$E24</f>
        <v>11758.083267001535</v>
      </c>
      <c r="BF29" s="35">
        <f>'Total Stock by year_by_det_equi'!BF29*'Adjustment factor'!$E24</f>
        <v>11662.921080934364</v>
      </c>
      <c r="BG29" s="35">
        <f>'Total Stock by year_by_det_equi'!BG29*'Adjustment factor'!$E24</f>
        <v>11753.246255263957</v>
      </c>
      <c r="BH29" s="35">
        <f>'Total Stock by year_by_det_equi'!BH29*'Adjustment factor'!$E24</f>
        <v>13040.658063938043</v>
      </c>
      <c r="BI29" s="35">
        <f>'Total Stock by year_by_det_equi'!BI29*'Adjustment factor'!$E24</f>
        <v>14204.616857579385</v>
      </c>
      <c r="BJ29" s="35">
        <f>'Total Stock by year_by_det_equi'!BJ29*'Adjustment factor'!$E24</f>
        <v>15249.702333211804</v>
      </c>
      <c r="BK29" s="35">
        <f>'Total Stock by year_by_det_equi'!BK29*'Adjustment factor'!$E24</f>
        <v>16257.935622491428</v>
      </c>
      <c r="BL29" s="35">
        <f>'Total Stock by year_by_det_equi'!BL29*'Adjustment factor'!$E24</f>
        <v>15202.564864720878</v>
      </c>
      <c r="BM29" s="35">
        <f>'Total Stock by year_by_det_equi'!BM29*'Adjustment factor'!$E24</f>
        <v>14471</v>
      </c>
      <c r="BN29" s="35">
        <f>'Total Stock by year_by_det_equi'!BN29*'Adjustment factor'!$E24</f>
        <v>13433.301986368069</v>
      </c>
      <c r="BO29" s="35">
        <f>'Total Stock by year_by_det_equi'!BO29*'Adjustment factor'!$E24</f>
        <v>12467.369194563174</v>
      </c>
      <c r="BP29" s="35">
        <f>'Total Stock by year_by_det_equi'!BP29*'Adjustment factor'!$E24</f>
        <v>11541.136478597648</v>
      </c>
      <c r="BQ29" s="35">
        <f>'Total Stock by year_by_det_equi'!BQ29*'Adjustment factor'!$E24</f>
        <v>11049.897813788966</v>
      </c>
      <c r="BR29" s="35">
        <f>'Total Stock by year_by_det_equi'!BR29*'Adjustment factor'!$E24</f>
        <v>10578.102453848296</v>
      </c>
      <c r="BS29" s="35">
        <f>'Total Stock by year_by_det_equi'!BS29*'Adjustment factor'!$E24</f>
        <v>10292.580330537661</v>
      </c>
      <c r="BT29" s="35">
        <f>'Total Stock by year_by_det_equi'!BT29*'Adjustment factor'!$E24</f>
        <v>10056.037249146457</v>
      </c>
    </row>
    <row r="30" spans="1:72" x14ac:dyDescent="0.25">
      <c r="A30" s="29">
        <v>4</v>
      </c>
      <c r="B30" t="s">
        <v>57</v>
      </c>
      <c r="C30" s="35">
        <f>'Total Stock by year_by_det_equi'!C30*'Adjustment factor'!$E25</f>
        <v>0</v>
      </c>
      <c r="D30" s="35">
        <f>'Total Stock by year_by_det_equi'!D30*'Adjustment factor'!$E25</f>
        <v>0</v>
      </c>
      <c r="E30" s="35">
        <f>'Total Stock by year_by_det_equi'!E30*'Adjustment factor'!$E25</f>
        <v>0</v>
      </c>
      <c r="F30" s="35">
        <f>'Total Stock by year_by_det_equi'!F30*'Adjustment factor'!$E25</f>
        <v>0</v>
      </c>
      <c r="G30" s="35">
        <f>'Total Stock by year_by_det_equi'!G30*'Adjustment factor'!$E25</f>
        <v>0</v>
      </c>
      <c r="H30" s="35">
        <f>'Total Stock by year_by_det_equi'!H30*'Adjustment factor'!$E25</f>
        <v>0</v>
      </c>
      <c r="I30" s="35">
        <f>'Total Stock by year_by_det_equi'!I30*'Adjustment factor'!$E25</f>
        <v>0</v>
      </c>
      <c r="J30" s="35">
        <f>'Total Stock by year_by_det_equi'!J30*'Adjustment factor'!$E25</f>
        <v>0</v>
      </c>
      <c r="K30" s="35">
        <f>'Total Stock by year_by_det_equi'!K30*'Adjustment factor'!$E25</f>
        <v>0</v>
      </c>
      <c r="L30" s="35">
        <f>'Total Stock by year_by_det_equi'!L30*'Adjustment factor'!$E25</f>
        <v>0</v>
      </c>
      <c r="M30" s="35">
        <f>'Total Stock by year_by_det_equi'!M30*'Adjustment factor'!$E25</f>
        <v>0</v>
      </c>
      <c r="N30" s="35">
        <f>'Total Stock by year_by_det_equi'!N30*'Adjustment factor'!$E25</f>
        <v>0</v>
      </c>
      <c r="O30" s="35">
        <f>'Total Stock by year_by_det_equi'!O30*'Adjustment factor'!$E25</f>
        <v>1.7006544799808758E-4</v>
      </c>
      <c r="P30" s="35">
        <f>'Total Stock by year_by_det_equi'!P30*'Adjustment factor'!$E25</f>
        <v>1.2800451764185558E-3</v>
      </c>
      <c r="Q30" s="35">
        <f>'Total Stock by year_by_det_equi'!Q30*'Adjustment factor'!$E25</f>
        <v>1.4064034044024246E-2</v>
      </c>
      <c r="R30" s="35">
        <f>'Total Stock by year_by_det_equi'!R30*'Adjustment factor'!$E25</f>
        <v>3.3938571209394121E-2</v>
      </c>
      <c r="S30" s="35">
        <f>'Total Stock by year_by_det_equi'!S30*'Adjustment factor'!$E25</f>
        <v>7.3666674729563175E-2</v>
      </c>
      <c r="T30" s="35">
        <f>'Total Stock by year_by_det_equi'!T30*'Adjustment factor'!$E25</f>
        <v>0.19314041662954579</v>
      </c>
      <c r="U30" s="35">
        <f>'Total Stock by year_by_det_equi'!U30*'Adjustment factor'!$E25</f>
        <v>0.30473369993098737</v>
      </c>
      <c r="V30" s="35">
        <f>'Total Stock by year_by_det_equi'!V30*'Adjustment factor'!$E25</f>
        <v>0.46309247029288247</v>
      </c>
      <c r="W30" s="35">
        <f>'Total Stock by year_by_det_equi'!W30*'Adjustment factor'!$E25</f>
        <v>0.74058411456442375</v>
      </c>
      <c r="X30" s="35">
        <f>'Total Stock by year_by_det_equi'!X30*'Adjustment factor'!$E25</f>
        <v>1.2836252322612232</v>
      </c>
      <c r="Y30" s="35">
        <f>'Total Stock by year_by_det_equi'!Y30*'Adjustment factor'!$E25</f>
        <v>1.8799921221250095</v>
      </c>
      <c r="Z30" s="35">
        <f>'Total Stock by year_by_det_equi'!Z30*'Adjustment factor'!$E25</f>
        <v>2.8840421289192517</v>
      </c>
      <c r="AA30" s="35">
        <f>'Total Stock by year_by_det_equi'!AA30*'Adjustment factor'!$E25</f>
        <v>3.9551601505872189</v>
      </c>
      <c r="AB30" s="35">
        <f>'Total Stock by year_by_det_equi'!AB30*'Adjustment factor'!$E25</f>
        <v>5.2828124814294188</v>
      </c>
      <c r="AC30" s="35">
        <f>'Total Stock by year_by_det_equi'!AC30*'Adjustment factor'!$E25</f>
        <v>8.0929620361802943</v>
      </c>
      <c r="AD30" s="35">
        <f>'Total Stock by year_by_det_equi'!AD30*'Adjustment factor'!$E25</f>
        <v>9.9919976093149003</v>
      </c>
      <c r="AE30" s="35">
        <f>'Total Stock by year_by_det_equi'!AE30*'Adjustment factor'!$E25</f>
        <v>13.048515041644553</v>
      </c>
      <c r="AF30" s="35">
        <f>'Total Stock by year_by_det_equi'!AF30*'Adjustment factor'!$E25</f>
        <v>14.97130107660826</v>
      </c>
      <c r="AG30" s="35">
        <f>'Total Stock by year_by_det_equi'!AG30*'Adjustment factor'!$E25</f>
        <v>18.802134297129452</v>
      </c>
      <c r="AH30" s="35">
        <f>'Total Stock by year_by_det_equi'!AH30*'Adjustment factor'!$E25</f>
        <v>25.480381221283107</v>
      </c>
      <c r="AI30" s="35">
        <f>'Total Stock by year_by_det_equi'!AI30*'Adjustment factor'!$E25</f>
        <v>45.467662399862498</v>
      </c>
      <c r="AJ30" s="35">
        <f>'Total Stock by year_by_det_equi'!AJ30*'Adjustment factor'!$E25</f>
        <v>75.893844748366561</v>
      </c>
      <c r="AK30" s="35">
        <f>'Total Stock by year_by_det_equi'!AK30*'Adjustment factor'!$E25</f>
        <v>117.7366045838572</v>
      </c>
      <c r="AL30" s="35">
        <f>'Total Stock by year_by_det_equi'!AL30*'Adjustment factor'!$E25</f>
        <v>190.11045007417755</v>
      </c>
      <c r="AM30" s="35">
        <f>'Total Stock by year_by_det_equi'!AM30*'Adjustment factor'!$E25</f>
        <v>233.26303629862394</v>
      </c>
      <c r="AN30" s="35">
        <f>'Total Stock by year_by_det_equi'!AN30*'Adjustment factor'!$E25</f>
        <v>312.92582223063448</v>
      </c>
      <c r="AO30" s="35">
        <f>'Total Stock by year_by_det_equi'!AO30*'Adjustment factor'!$E25</f>
        <v>451.65542509681728</v>
      </c>
      <c r="AP30" s="35">
        <f>'Total Stock by year_by_det_equi'!AP30*'Adjustment factor'!$E25</f>
        <v>622.5828638489478</v>
      </c>
      <c r="AQ30" s="35">
        <f>'Total Stock by year_by_det_equi'!AQ30*'Adjustment factor'!$E25</f>
        <v>770.77470033784516</v>
      </c>
      <c r="AR30" s="35">
        <f>'Total Stock by year_by_det_equi'!AR30*'Adjustment factor'!$E25</f>
        <v>922.06874606350266</v>
      </c>
      <c r="AS30" s="35">
        <f>'Total Stock by year_by_det_equi'!AS30*'Adjustment factor'!$E25</f>
        <v>1063.7138376486928</v>
      </c>
      <c r="AT30" s="35">
        <f>'Total Stock by year_by_det_equi'!AT30*'Adjustment factor'!$E25</f>
        <v>1162.2648392447702</v>
      </c>
      <c r="AU30" s="35">
        <f>'Total Stock by year_by_det_equi'!AU30*'Adjustment factor'!$E25</f>
        <v>1201.8509719842696</v>
      </c>
      <c r="AV30" s="35">
        <f>'Total Stock by year_by_det_equi'!AV30*'Adjustment factor'!$E25</f>
        <v>1277.6965091810521</v>
      </c>
      <c r="AW30" s="35">
        <f>'Total Stock by year_by_det_equi'!AW30*'Adjustment factor'!$E25</f>
        <v>1237.919167643166</v>
      </c>
      <c r="AX30" s="35">
        <f>'Total Stock by year_by_det_equi'!AX30*'Adjustment factor'!$E25</f>
        <v>1260.6386209025452</v>
      </c>
      <c r="AY30" s="35">
        <f>'Total Stock by year_by_det_equi'!AY30*'Adjustment factor'!$E25</f>
        <v>1474.1361258997979</v>
      </c>
      <c r="AZ30" s="35">
        <f>'Total Stock by year_by_det_equi'!AZ30*'Adjustment factor'!$E25</f>
        <v>1897.895708564557</v>
      </c>
      <c r="BA30" s="35">
        <f>'Total Stock by year_by_det_equi'!BA30*'Adjustment factor'!$E25</f>
        <v>2681.1350825349919</v>
      </c>
      <c r="BB30" s="35">
        <f>'Total Stock by year_by_det_equi'!BB30*'Adjustment factor'!$E25</f>
        <v>4456.3257407421397</v>
      </c>
      <c r="BC30" s="35">
        <f>'Total Stock by year_by_det_equi'!BC30*'Adjustment factor'!$E25</f>
        <v>6413.7540151748735</v>
      </c>
      <c r="BD30" s="35">
        <f>'Total Stock by year_by_det_equi'!BD30*'Adjustment factor'!$E25</f>
        <v>10024.80685565262</v>
      </c>
      <c r="BE30" s="35">
        <f>'Total Stock by year_by_det_equi'!BE30*'Adjustment factor'!$E25</f>
        <v>14492.304810131127</v>
      </c>
      <c r="BF30" s="35">
        <f>'Total Stock by year_by_det_equi'!BF30*'Adjustment factor'!$E25</f>
        <v>17019.184090152248</v>
      </c>
      <c r="BG30" s="35">
        <f>'Total Stock by year_by_det_equi'!BG30*'Adjustment factor'!$E25</f>
        <v>18223.535982094945</v>
      </c>
      <c r="BH30" s="35">
        <f>'Total Stock by year_by_det_equi'!BH30*'Adjustment factor'!$E25</f>
        <v>19826.589513561743</v>
      </c>
      <c r="BI30" s="35">
        <f>'Total Stock by year_by_det_equi'!BI30*'Adjustment factor'!$E25</f>
        <v>20863.213318118793</v>
      </c>
      <c r="BJ30" s="35">
        <f>'Total Stock by year_by_det_equi'!BJ30*'Adjustment factor'!$E25</f>
        <v>20328.737902075729</v>
      </c>
      <c r="BK30" s="35">
        <f>'Total Stock by year_by_det_equi'!BK30*'Adjustment factor'!$E25</f>
        <v>23041.269362950548</v>
      </c>
      <c r="BL30" s="35">
        <f>'Total Stock by year_by_det_equi'!BL30*'Adjustment factor'!$E25</f>
        <v>23503.720741506258</v>
      </c>
      <c r="BM30" s="35">
        <f>'Total Stock by year_by_det_equi'!BM30*'Adjustment factor'!$E25</f>
        <v>24739</v>
      </c>
      <c r="BN30" s="35">
        <f>'Total Stock by year_by_det_equi'!BN30*'Adjustment factor'!$E25</f>
        <v>28397.543561464434</v>
      </c>
      <c r="BO30" s="35">
        <f>'Total Stock by year_by_det_equi'!BO30*'Adjustment factor'!$E25</f>
        <v>31415.788141657318</v>
      </c>
      <c r="BP30" s="35">
        <f>'Total Stock by year_by_det_equi'!BP30*'Adjustment factor'!$E25</f>
        <v>30330.926240066248</v>
      </c>
      <c r="BQ30" s="35">
        <f>'Total Stock by year_by_det_equi'!BQ30*'Adjustment factor'!$E25</f>
        <v>30940.722144773641</v>
      </c>
      <c r="BR30" s="35">
        <f>'Total Stock by year_by_det_equi'!BR30*'Adjustment factor'!$E25</f>
        <v>31196.413723962858</v>
      </c>
      <c r="BS30" s="35">
        <f>'Total Stock by year_by_det_equi'!BS30*'Adjustment factor'!$E25</f>
        <v>33140.486746213348</v>
      </c>
      <c r="BT30" s="35">
        <f>'Total Stock by year_by_det_equi'!BT30*'Adjustment factor'!$E25</f>
        <v>32501.019394926345</v>
      </c>
    </row>
    <row r="31" spans="1:72" x14ac:dyDescent="0.25">
      <c r="A31" s="29">
        <v>4</v>
      </c>
      <c r="B31" t="s">
        <v>59</v>
      </c>
      <c r="C31" s="35">
        <f>'Total Stock by year_by_det_equi'!C31*'Adjustment factor'!$E26</f>
        <v>0</v>
      </c>
      <c r="D31" s="35">
        <f>'Total Stock by year_by_det_equi'!D31*'Adjustment factor'!$E26</f>
        <v>0</v>
      </c>
      <c r="E31" s="35">
        <f>'Total Stock by year_by_det_equi'!E31*'Adjustment factor'!$E26</f>
        <v>0</v>
      </c>
      <c r="F31" s="35">
        <f>'Total Stock by year_by_det_equi'!F31*'Adjustment factor'!$E26</f>
        <v>0</v>
      </c>
      <c r="G31" s="35">
        <f>'Total Stock by year_by_det_equi'!G31*'Adjustment factor'!$E26</f>
        <v>0</v>
      </c>
      <c r="H31" s="35">
        <f>'Total Stock by year_by_det_equi'!H31*'Adjustment factor'!$E26</f>
        <v>0</v>
      </c>
      <c r="I31" s="35">
        <f>'Total Stock by year_by_det_equi'!I31*'Adjustment factor'!$E26</f>
        <v>0</v>
      </c>
      <c r="J31" s="35">
        <f>'Total Stock by year_by_det_equi'!J31*'Adjustment factor'!$E26</f>
        <v>0</v>
      </c>
      <c r="K31" s="35">
        <f>'Total Stock by year_by_det_equi'!K31*'Adjustment factor'!$E26</f>
        <v>0</v>
      </c>
      <c r="L31" s="35">
        <f>'Total Stock by year_by_det_equi'!L31*'Adjustment factor'!$E26</f>
        <v>0</v>
      </c>
      <c r="M31" s="35">
        <f>'Total Stock by year_by_det_equi'!M31*'Adjustment factor'!$E26</f>
        <v>0</v>
      </c>
      <c r="N31" s="35">
        <f>'Total Stock by year_by_det_equi'!N31*'Adjustment factor'!$E26</f>
        <v>0</v>
      </c>
      <c r="O31" s="35">
        <f>'Total Stock by year_by_det_equi'!O31*'Adjustment factor'!$E26</f>
        <v>0</v>
      </c>
      <c r="P31" s="35">
        <f>'Total Stock by year_by_det_equi'!P31*'Adjustment factor'!$E26</f>
        <v>0</v>
      </c>
      <c r="Q31" s="35">
        <f>'Total Stock by year_by_det_equi'!Q31*'Adjustment factor'!$E26</f>
        <v>0</v>
      </c>
      <c r="R31" s="35">
        <f>'Total Stock by year_by_det_equi'!R31*'Adjustment factor'!$E26</f>
        <v>0</v>
      </c>
      <c r="S31" s="35">
        <f>'Total Stock by year_by_det_equi'!S31*'Adjustment factor'!$E26</f>
        <v>0</v>
      </c>
      <c r="T31" s="35">
        <f>'Total Stock by year_by_det_equi'!T31*'Adjustment factor'!$E26</f>
        <v>0</v>
      </c>
      <c r="U31" s="35">
        <f>'Total Stock by year_by_det_equi'!U31*'Adjustment factor'!$E26</f>
        <v>0</v>
      </c>
      <c r="V31" s="35">
        <f>'Total Stock by year_by_det_equi'!V31*'Adjustment factor'!$E26</f>
        <v>0</v>
      </c>
      <c r="W31" s="35">
        <f>'Total Stock by year_by_det_equi'!W31*'Adjustment factor'!$E26</f>
        <v>0</v>
      </c>
      <c r="X31" s="35">
        <f>'Total Stock by year_by_det_equi'!X31*'Adjustment factor'!$E26</f>
        <v>0</v>
      </c>
      <c r="Y31" s="35">
        <f>'Total Stock by year_by_det_equi'!Y31*'Adjustment factor'!$E26</f>
        <v>0</v>
      </c>
      <c r="Z31" s="35">
        <f>'Total Stock by year_by_det_equi'!Z31*'Adjustment factor'!$E26</f>
        <v>0</v>
      </c>
      <c r="AA31" s="35">
        <f>'Total Stock by year_by_det_equi'!AA31*'Adjustment factor'!$E26</f>
        <v>0</v>
      </c>
      <c r="AB31" s="35">
        <f>'Total Stock by year_by_det_equi'!AB31*'Adjustment factor'!$E26</f>
        <v>0</v>
      </c>
      <c r="AC31" s="35">
        <f>'Total Stock by year_by_det_equi'!AC31*'Adjustment factor'!$E26</f>
        <v>0</v>
      </c>
      <c r="AD31" s="35">
        <f>'Total Stock by year_by_det_equi'!AD31*'Adjustment factor'!$E26</f>
        <v>0</v>
      </c>
      <c r="AE31" s="35">
        <f>'Total Stock by year_by_det_equi'!AE31*'Adjustment factor'!$E26</f>
        <v>0</v>
      </c>
      <c r="AF31" s="35">
        <f>'Total Stock by year_by_det_equi'!AF31*'Adjustment factor'!$E26</f>
        <v>0</v>
      </c>
      <c r="AG31" s="35">
        <f>'Total Stock by year_by_det_equi'!AG31*'Adjustment factor'!$E26</f>
        <v>0</v>
      </c>
      <c r="AH31" s="35">
        <f>'Total Stock by year_by_det_equi'!AH31*'Adjustment factor'!$E26</f>
        <v>0</v>
      </c>
      <c r="AI31" s="35">
        <f>'Total Stock by year_by_det_equi'!AI31*'Adjustment factor'!$E26</f>
        <v>0</v>
      </c>
      <c r="AJ31" s="35">
        <f>'Total Stock by year_by_det_equi'!AJ31*'Adjustment factor'!$E26</f>
        <v>0</v>
      </c>
      <c r="AK31" s="35">
        <f>'Total Stock by year_by_det_equi'!AK31*'Adjustment factor'!$E26</f>
        <v>0</v>
      </c>
      <c r="AL31" s="35">
        <f>'Total Stock by year_by_det_equi'!AL31*'Adjustment factor'!$E26</f>
        <v>0</v>
      </c>
      <c r="AM31" s="35">
        <f>'Total Stock by year_by_det_equi'!AM31*'Adjustment factor'!$E26</f>
        <v>37.89708813951124</v>
      </c>
      <c r="AN31" s="35">
        <f>'Total Stock by year_by_det_equi'!AN31*'Adjustment factor'!$E26</f>
        <v>81.964465098550036</v>
      </c>
      <c r="AO31" s="35">
        <f>'Total Stock by year_by_det_equi'!AO31*'Adjustment factor'!$E26</f>
        <v>171.20132730979645</v>
      </c>
      <c r="AP31" s="35">
        <f>'Total Stock by year_by_det_equi'!AP31*'Adjustment factor'!$E26</f>
        <v>269.69661586550058</v>
      </c>
      <c r="AQ31" s="35">
        <f>'Total Stock by year_by_det_equi'!AQ31*'Adjustment factor'!$E26</f>
        <v>340.85410106570993</v>
      </c>
      <c r="AR31" s="35">
        <f>'Total Stock by year_by_det_equi'!AR31*'Adjustment factor'!$E26</f>
        <v>460.50862055951984</v>
      </c>
      <c r="AS31" s="35">
        <f>'Total Stock by year_by_det_equi'!AS31*'Adjustment factor'!$E26</f>
        <v>619.02425011292405</v>
      </c>
      <c r="AT31" s="35">
        <f>'Total Stock by year_by_det_equi'!AT31*'Adjustment factor'!$E26</f>
        <v>815.92564719149709</v>
      </c>
      <c r="AU31" s="35">
        <f>'Total Stock by year_by_det_equi'!AU31*'Adjustment factor'!$E26</f>
        <v>948.0930649783935</v>
      </c>
      <c r="AV31" s="35">
        <f>'Total Stock by year_by_det_equi'!AV31*'Adjustment factor'!$E26</f>
        <v>1115.1488163288757</v>
      </c>
      <c r="AW31" s="35">
        <f>'Total Stock by year_by_det_equi'!AW31*'Adjustment factor'!$E26</f>
        <v>1480.5554934004761</v>
      </c>
      <c r="AX31" s="35">
        <f>'Total Stock by year_by_det_equi'!AX31*'Adjustment factor'!$E26</f>
        <v>2011.3179074485588</v>
      </c>
      <c r="AY31" s="35">
        <f>'Total Stock by year_by_det_equi'!AY31*'Adjustment factor'!$E26</f>
        <v>2828.4311019111892</v>
      </c>
      <c r="AZ31" s="35">
        <f>'Total Stock by year_by_det_equi'!AZ31*'Adjustment factor'!$E26</f>
        <v>4255.0125956489046</v>
      </c>
      <c r="BA31" s="35">
        <f>'Total Stock by year_by_det_equi'!BA31*'Adjustment factor'!$E26</f>
        <v>5948.1701959806542</v>
      </c>
      <c r="BB31" s="35">
        <f>'Total Stock by year_by_det_equi'!BB31*'Adjustment factor'!$E26</f>
        <v>7783.8358982575146</v>
      </c>
      <c r="BC31" s="35">
        <f>'Total Stock by year_by_det_equi'!BC31*'Adjustment factor'!$E26</f>
        <v>11004.907147286236</v>
      </c>
      <c r="BD31" s="35">
        <f>'Total Stock by year_by_det_equi'!BD31*'Adjustment factor'!$E26</f>
        <v>14834.371761437749</v>
      </c>
      <c r="BE31" s="35">
        <f>'Total Stock by year_by_det_equi'!BE31*'Adjustment factor'!$E26</f>
        <v>18401.964602494667</v>
      </c>
      <c r="BF31" s="35">
        <f>'Total Stock by year_by_det_equi'!BF31*'Adjustment factor'!$E26</f>
        <v>20668.016069881032</v>
      </c>
      <c r="BG31" s="35">
        <f>'Total Stock by year_by_det_equi'!BG31*'Adjustment factor'!$E26</f>
        <v>22557.806451743512</v>
      </c>
      <c r="BH31" s="35">
        <f>'Total Stock by year_by_det_equi'!BH31*'Adjustment factor'!$E26</f>
        <v>25858.422135565837</v>
      </c>
      <c r="BI31" s="35">
        <f>'Total Stock by year_by_det_equi'!BI31*'Adjustment factor'!$E26</f>
        <v>30475.765394540074</v>
      </c>
      <c r="BJ31" s="35">
        <f>'Total Stock by year_by_det_equi'!BJ31*'Adjustment factor'!$E26</f>
        <v>37240.458889531554</v>
      </c>
      <c r="BK31" s="35">
        <f>'Total Stock by year_by_det_equi'!BK31*'Adjustment factor'!$E26</f>
        <v>44991.598005534266</v>
      </c>
      <c r="BL31" s="35">
        <f>'Total Stock by year_by_det_equi'!BL31*'Adjustment factor'!$E26</f>
        <v>55349.595339266278</v>
      </c>
      <c r="BM31" s="35">
        <f>'Total Stock by year_by_det_equi'!BM31*'Adjustment factor'!$E26</f>
        <v>64453</v>
      </c>
      <c r="BN31" s="35">
        <f>'Total Stock by year_by_det_equi'!BN31*'Adjustment factor'!$E26</f>
        <v>69566.172132208128</v>
      </c>
      <c r="BO31" s="35">
        <f>'Total Stock by year_by_det_equi'!BO31*'Adjustment factor'!$E26</f>
        <v>74237.675277828414</v>
      </c>
      <c r="BP31" s="35">
        <f>'Total Stock by year_by_det_equi'!BP31*'Adjustment factor'!$E26</f>
        <v>78260.996996190734</v>
      </c>
      <c r="BQ31" s="35">
        <f>'Total Stock by year_by_det_equi'!BQ31*'Adjustment factor'!$E26</f>
        <v>82083.510774262686</v>
      </c>
      <c r="BR31" s="35">
        <f>'Total Stock by year_by_det_equi'!BR31*'Adjustment factor'!$E26</f>
        <v>84462.991339483866</v>
      </c>
      <c r="BS31" s="35">
        <f>'Total Stock by year_by_det_equi'!BS31*'Adjustment factor'!$E26</f>
        <v>85734.802311875639</v>
      </c>
      <c r="BT31" s="35">
        <f>'Total Stock by year_by_det_equi'!BT31*'Adjustment factor'!$E26</f>
        <v>87429.373928550849</v>
      </c>
    </row>
    <row r="32" spans="1:72" x14ac:dyDescent="0.25">
      <c r="A32" s="29">
        <v>4</v>
      </c>
      <c r="B32" t="s">
        <v>61</v>
      </c>
      <c r="C32" s="35">
        <f>'Total Stock by year_by_det_equi'!C32*'Adjustment factor'!$E27</f>
        <v>0</v>
      </c>
      <c r="D32" s="35">
        <f>'Total Stock by year_by_det_equi'!D32*'Adjustment factor'!$E27</f>
        <v>0</v>
      </c>
      <c r="E32" s="35">
        <f>'Total Stock by year_by_det_equi'!E32*'Adjustment factor'!$E27</f>
        <v>0</v>
      </c>
      <c r="F32" s="35">
        <f>'Total Stock by year_by_det_equi'!F32*'Adjustment factor'!$E27</f>
        <v>0</v>
      </c>
      <c r="G32" s="35">
        <f>'Total Stock by year_by_det_equi'!G32*'Adjustment factor'!$E27</f>
        <v>0</v>
      </c>
      <c r="H32" s="35">
        <f>'Total Stock by year_by_det_equi'!H32*'Adjustment factor'!$E27</f>
        <v>0</v>
      </c>
      <c r="I32" s="35">
        <f>'Total Stock by year_by_det_equi'!I32*'Adjustment factor'!$E27</f>
        <v>0</v>
      </c>
      <c r="J32" s="35">
        <f>'Total Stock by year_by_det_equi'!J32*'Adjustment factor'!$E27</f>
        <v>0</v>
      </c>
      <c r="K32" s="35">
        <f>'Total Stock by year_by_det_equi'!K32*'Adjustment factor'!$E27</f>
        <v>0</v>
      </c>
      <c r="L32" s="35">
        <f>'Total Stock by year_by_det_equi'!L32*'Adjustment factor'!$E27</f>
        <v>0</v>
      </c>
      <c r="M32" s="35">
        <f>'Total Stock by year_by_det_equi'!M32*'Adjustment factor'!$E27</f>
        <v>0</v>
      </c>
      <c r="N32" s="35">
        <f>'Total Stock by year_by_det_equi'!N32*'Adjustment factor'!$E27</f>
        <v>0</v>
      </c>
      <c r="O32" s="35">
        <f>'Total Stock by year_by_det_equi'!O32*'Adjustment factor'!$E27</f>
        <v>0</v>
      </c>
      <c r="P32" s="35">
        <f>'Total Stock by year_by_det_equi'!P32*'Adjustment factor'!$E27</f>
        <v>0</v>
      </c>
      <c r="Q32" s="35">
        <f>'Total Stock by year_by_det_equi'!Q32*'Adjustment factor'!$E27</f>
        <v>0</v>
      </c>
      <c r="R32" s="35">
        <f>'Total Stock by year_by_det_equi'!R32*'Adjustment factor'!$E27</f>
        <v>0</v>
      </c>
      <c r="S32" s="35">
        <f>'Total Stock by year_by_det_equi'!S32*'Adjustment factor'!$E27</f>
        <v>0</v>
      </c>
      <c r="T32" s="35">
        <f>'Total Stock by year_by_det_equi'!T32*'Adjustment factor'!$E27</f>
        <v>0</v>
      </c>
      <c r="U32" s="35">
        <f>'Total Stock by year_by_det_equi'!U32*'Adjustment factor'!$E27</f>
        <v>0</v>
      </c>
      <c r="V32" s="35">
        <f>'Total Stock by year_by_det_equi'!V32*'Adjustment factor'!$E27</f>
        <v>0</v>
      </c>
      <c r="W32" s="35">
        <f>'Total Stock by year_by_det_equi'!W32*'Adjustment factor'!$E27</f>
        <v>0</v>
      </c>
      <c r="X32" s="35">
        <f>'Total Stock by year_by_det_equi'!X32*'Adjustment factor'!$E27</f>
        <v>0</v>
      </c>
      <c r="Y32" s="35">
        <f>'Total Stock by year_by_det_equi'!Y32*'Adjustment factor'!$E27</f>
        <v>0</v>
      </c>
      <c r="Z32" s="35">
        <f>'Total Stock by year_by_det_equi'!Z32*'Adjustment factor'!$E27</f>
        <v>0</v>
      </c>
      <c r="AA32" s="35">
        <f>'Total Stock by year_by_det_equi'!AA32*'Adjustment factor'!$E27</f>
        <v>0</v>
      </c>
      <c r="AB32" s="35">
        <f>'Total Stock by year_by_det_equi'!AB32*'Adjustment factor'!$E27</f>
        <v>0</v>
      </c>
      <c r="AC32" s="35">
        <f>'Total Stock by year_by_det_equi'!AC32*'Adjustment factor'!$E27</f>
        <v>0</v>
      </c>
      <c r="AD32" s="35">
        <f>'Total Stock by year_by_det_equi'!AD32*'Adjustment factor'!$E27</f>
        <v>0</v>
      </c>
      <c r="AE32" s="35">
        <f>'Total Stock by year_by_det_equi'!AE32*'Adjustment factor'!$E27</f>
        <v>0</v>
      </c>
      <c r="AF32" s="35">
        <f>'Total Stock by year_by_det_equi'!AF32*'Adjustment factor'!$E27</f>
        <v>0</v>
      </c>
      <c r="AG32" s="35">
        <f>'Total Stock by year_by_det_equi'!AG32*'Adjustment factor'!$E27</f>
        <v>0</v>
      </c>
      <c r="AH32" s="35">
        <f>'Total Stock by year_by_det_equi'!AH32*'Adjustment factor'!$E27</f>
        <v>0</v>
      </c>
      <c r="AI32" s="35">
        <f>'Total Stock by year_by_det_equi'!AI32*'Adjustment factor'!$E27</f>
        <v>0</v>
      </c>
      <c r="AJ32" s="35">
        <f>'Total Stock by year_by_det_equi'!AJ32*'Adjustment factor'!$E27</f>
        <v>0</v>
      </c>
      <c r="AK32" s="35">
        <f>'Total Stock by year_by_det_equi'!AK32*'Adjustment factor'!$E27</f>
        <v>0</v>
      </c>
      <c r="AL32" s="35">
        <f>'Total Stock by year_by_det_equi'!AL32*'Adjustment factor'!$E27</f>
        <v>0</v>
      </c>
      <c r="AM32" s="35">
        <f>'Total Stock by year_by_det_equi'!AM32*'Adjustment factor'!$E27</f>
        <v>0</v>
      </c>
      <c r="AN32" s="35">
        <f>'Total Stock by year_by_det_equi'!AN32*'Adjustment factor'!$E27</f>
        <v>0</v>
      </c>
      <c r="AO32" s="35">
        <f>'Total Stock by year_by_det_equi'!AO32*'Adjustment factor'!$E27</f>
        <v>0</v>
      </c>
      <c r="AP32" s="35">
        <f>'Total Stock by year_by_det_equi'!AP32*'Adjustment factor'!$E27</f>
        <v>0</v>
      </c>
      <c r="AQ32" s="35">
        <f>'Total Stock by year_by_det_equi'!AQ32*'Adjustment factor'!$E27</f>
        <v>0</v>
      </c>
      <c r="AR32" s="35">
        <f>'Total Stock by year_by_det_equi'!AR32*'Adjustment factor'!$E27</f>
        <v>0</v>
      </c>
      <c r="AS32" s="35">
        <f>'Total Stock by year_by_det_equi'!AS32*'Adjustment factor'!$E27</f>
        <v>0</v>
      </c>
      <c r="AT32" s="35">
        <f>'Total Stock by year_by_det_equi'!AT32*'Adjustment factor'!$E27</f>
        <v>0</v>
      </c>
      <c r="AU32" s="35">
        <f>'Total Stock by year_by_det_equi'!AU32*'Adjustment factor'!$E27</f>
        <v>0</v>
      </c>
      <c r="AV32" s="35">
        <f>'Total Stock by year_by_det_equi'!AV32*'Adjustment factor'!$E27</f>
        <v>0</v>
      </c>
      <c r="AW32" s="35">
        <f>'Total Stock by year_by_det_equi'!AW32*'Adjustment factor'!$E27</f>
        <v>0</v>
      </c>
      <c r="AX32" s="35">
        <f>'Total Stock by year_by_det_equi'!AX32*'Adjustment factor'!$E27</f>
        <v>0</v>
      </c>
      <c r="AY32" s="35">
        <f>'Total Stock by year_by_det_equi'!AY32*'Adjustment factor'!$E27</f>
        <v>0</v>
      </c>
      <c r="AZ32" s="35">
        <f>'Total Stock by year_by_det_equi'!AZ32*'Adjustment factor'!$E27</f>
        <v>0</v>
      </c>
      <c r="BA32" s="35">
        <f>'Total Stock by year_by_det_equi'!BA32*'Adjustment factor'!$E27</f>
        <v>0</v>
      </c>
      <c r="BB32" s="35">
        <f>'Total Stock by year_by_det_equi'!BB32*'Adjustment factor'!$E27</f>
        <v>0</v>
      </c>
      <c r="BC32" s="35">
        <f>'Total Stock by year_by_det_equi'!BC32*'Adjustment factor'!$E27</f>
        <v>0</v>
      </c>
      <c r="BD32" s="35">
        <f>'Total Stock by year_by_det_equi'!BD32*'Adjustment factor'!$E27</f>
        <v>0</v>
      </c>
      <c r="BE32" s="35">
        <f>'Total Stock by year_by_det_equi'!BE32*'Adjustment factor'!$E27</f>
        <v>0</v>
      </c>
      <c r="BF32" s="35">
        <f>'Total Stock by year_by_det_equi'!BF32*'Adjustment factor'!$E27</f>
        <v>0</v>
      </c>
      <c r="BG32" s="35">
        <f>'Total Stock by year_by_det_equi'!BG32*'Adjustment factor'!$E27</f>
        <v>0</v>
      </c>
      <c r="BH32" s="35">
        <f>'Total Stock by year_by_det_equi'!BH32*'Adjustment factor'!$E27</f>
        <v>0</v>
      </c>
      <c r="BI32" s="35">
        <f>'Total Stock by year_by_det_equi'!BI32*'Adjustment factor'!$E27</f>
        <v>0</v>
      </c>
      <c r="BJ32" s="35">
        <f>'Total Stock by year_by_det_equi'!BJ32*'Adjustment factor'!$E27</f>
        <v>0</v>
      </c>
      <c r="BK32" s="35">
        <f>'Total Stock by year_by_det_equi'!BK32*'Adjustment factor'!$E27</f>
        <v>0</v>
      </c>
      <c r="BL32" s="35">
        <f>'Total Stock by year_by_det_equi'!BL32*'Adjustment factor'!$E27</f>
        <v>0</v>
      </c>
      <c r="BM32" s="35">
        <f>'Total Stock by year_by_det_equi'!BM32*'Adjustment factor'!$E27</f>
        <v>0</v>
      </c>
      <c r="BN32" s="35">
        <f>'Total Stock by year_by_det_equi'!BN32*'Adjustment factor'!$E27</f>
        <v>0</v>
      </c>
      <c r="BO32" s="35">
        <f>'Total Stock by year_by_det_equi'!BO32*'Adjustment factor'!$E27</f>
        <v>0</v>
      </c>
      <c r="BP32" s="35">
        <f>'Total Stock by year_by_det_equi'!BP32*'Adjustment factor'!$E27</f>
        <v>0</v>
      </c>
      <c r="BQ32" s="35">
        <f>'Total Stock by year_by_det_equi'!BQ32*'Adjustment factor'!$E27</f>
        <v>0</v>
      </c>
      <c r="BR32" s="35">
        <f>'Total Stock by year_by_det_equi'!BR32*'Adjustment factor'!$E27</f>
        <v>0</v>
      </c>
      <c r="BS32" s="35">
        <f>'Total Stock by year_by_det_equi'!BS32*'Adjustment factor'!$E27</f>
        <v>0</v>
      </c>
      <c r="BT32" s="35">
        <f>'Total Stock by year_by_det_equi'!BT32*'Adjustment factor'!$E27</f>
        <v>0</v>
      </c>
    </row>
    <row r="33" spans="1:72" x14ac:dyDescent="0.25">
      <c r="A33" s="29">
        <v>4</v>
      </c>
      <c r="B33" t="s">
        <v>63</v>
      </c>
      <c r="C33" s="35">
        <f>'Total Stock by year_by_det_equi'!C33*'Adjustment factor'!$E28</f>
        <v>0</v>
      </c>
      <c r="D33" s="35">
        <f>'Total Stock by year_by_det_equi'!D33*'Adjustment factor'!$E28</f>
        <v>0</v>
      </c>
      <c r="E33" s="35">
        <f>'Total Stock by year_by_det_equi'!E33*'Adjustment factor'!$E28</f>
        <v>0</v>
      </c>
      <c r="F33" s="35">
        <f>'Total Stock by year_by_det_equi'!F33*'Adjustment factor'!$E28</f>
        <v>0</v>
      </c>
      <c r="G33" s="35">
        <f>'Total Stock by year_by_det_equi'!G33*'Adjustment factor'!$E28</f>
        <v>0</v>
      </c>
      <c r="H33" s="35">
        <f>'Total Stock by year_by_det_equi'!H33*'Adjustment factor'!$E28</f>
        <v>0</v>
      </c>
      <c r="I33" s="35">
        <f>'Total Stock by year_by_det_equi'!I33*'Adjustment factor'!$E28</f>
        <v>0</v>
      </c>
      <c r="J33" s="35">
        <f>'Total Stock by year_by_det_equi'!J33*'Adjustment factor'!$E28</f>
        <v>0</v>
      </c>
      <c r="K33" s="35">
        <f>'Total Stock by year_by_det_equi'!K33*'Adjustment factor'!$E28</f>
        <v>0</v>
      </c>
      <c r="L33" s="35">
        <f>'Total Stock by year_by_det_equi'!L33*'Adjustment factor'!$E28</f>
        <v>0</v>
      </c>
      <c r="M33" s="35">
        <f>'Total Stock by year_by_det_equi'!M33*'Adjustment factor'!$E28</f>
        <v>0</v>
      </c>
      <c r="N33" s="35">
        <f>'Total Stock by year_by_det_equi'!N33*'Adjustment factor'!$E28</f>
        <v>0</v>
      </c>
      <c r="O33" s="35">
        <f>'Total Stock by year_by_det_equi'!O33*'Adjustment factor'!$E28</f>
        <v>7.3979770174362238E-5</v>
      </c>
      <c r="P33" s="35">
        <f>'Total Stock by year_by_det_equi'!P33*'Adjustment factor'!$E28</f>
        <v>4.5564464699352045E-4</v>
      </c>
      <c r="Q33" s="35">
        <f>'Total Stock by year_by_det_equi'!Q33*'Adjustment factor'!$E28</f>
        <v>6.628261490325766E-3</v>
      </c>
      <c r="R33" s="35">
        <f>'Total Stock by year_by_det_equi'!R33*'Adjustment factor'!$E28</f>
        <v>1.5027453586456099E-2</v>
      </c>
      <c r="S33" s="35">
        <f>'Total Stock by year_by_det_equi'!S33*'Adjustment factor'!$E28</f>
        <v>2.5095520887802068E-2</v>
      </c>
      <c r="T33" s="35">
        <f>'Total Stock by year_by_det_equi'!T33*'Adjustment factor'!$E28</f>
        <v>6.6692061510128367E-2</v>
      </c>
      <c r="U33" s="35">
        <f>'Total Stock by year_by_det_equi'!U33*'Adjustment factor'!$E28</f>
        <v>0.12824899574724341</v>
      </c>
      <c r="V33" s="35">
        <f>'Total Stock by year_by_det_equi'!V33*'Adjustment factor'!$E28</f>
        <v>0.21121097136416578</v>
      </c>
      <c r="W33" s="35">
        <f>'Total Stock by year_by_det_equi'!W33*'Adjustment factor'!$E28</f>
        <v>0.4258650358186572</v>
      </c>
      <c r="X33" s="35">
        <f>'Total Stock by year_by_det_equi'!X33*'Adjustment factor'!$E28</f>
        <v>0.61357677092582885</v>
      </c>
      <c r="Y33" s="35">
        <f>'Total Stock by year_by_det_equi'!Y33*'Adjustment factor'!$E28</f>
        <v>0.78222262325718728</v>
      </c>
      <c r="Z33" s="35">
        <f>'Total Stock by year_by_det_equi'!Z33*'Adjustment factor'!$E28</f>
        <v>0.9444906952380937</v>
      </c>
      <c r="AA33" s="35">
        <f>'Total Stock by year_by_det_equi'!AA33*'Adjustment factor'!$E28</f>
        <v>1.1021692577034921</v>
      </c>
      <c r="AB33" s="35">
        <f>'Total Stock by year_by_det_equi'!AB33*'Adjustment factor'!$E28</f>
        <v>1.438784732998007</v>
      </c>
      <c r="AC33" s="35">
        <f>'Total Stock by year_by_det_equi'!AC33*'Adjustment factor'!$E28</f>
        <v>1.6148571665624505</v>
      </c>
      <c r="AD33" s="35">
        <f>'Total Stock by year_by_det_equi'!AD33*'Adjustment factor'!$E28</f>
        <v>1.9726326291566552</v>
      </c>
      <c r="AE33" s="35">
        <f>'Total Stock by year_by_det_equi'!AE33*'Adjustment factor'!$E28</f>
        <v>2.7209244548473626</v>
      </c>
      <c r="AF33" s="35">
        <f>'Total Stock by year_by_det_equi'!AF33*'Adjustment factor'!$E28</f>
        <v>3.1624408876120609</v>
      </c>
      <c r="AG33" s="35">
        <f>'Total Stock by year_by_det_equi'!AG33*'Adjustment factor'!$E28</f>
        <v>3.8887482376471327</v>
      </c>
      <c r="AH33" s="35">
        <f>'Total Stock by year_by_det_equi'!AH33*'Adjustment factor'!$E28</f>
        <v>5.3985585377873893</v>
      </c>
      <c r="AI33" s="35">
        <f>'Total Stock by year_by_det_equi'!AI33*'Adjustment factor'!$E28</f>
        <v>7.6702538052589313</v>
      </c>
      <c r="AJ33" s="35">
        <f>'Total Stock by year_by_det_equi'!AJ33*'Adjustment factor'!$E28</f>
        <v>12.025340274353086</v>
      </c>
      <c r="AK33" s="35">
        <f>'Total Stock by year_by_det_equi'!AK33*'Adjustment factor'!$E28</f>
        <v>19.213590979987554</v>
      </c>
      <c r="AL33" s="35">
        <f>'Total Stock by year_by_det_equi'!AL33*'Adjustment factor'!$E28</f>
        <v>32.884245861680625</v>
      </c>
      <c r="AM33" s="35">
        <f>'Total Stock by year_by_det_equi'!AM33*'Adjustment factor'!$E28</f>
        <v>45.018913743368664</v>
      </c>
      <c r="AN33" s="35">
        <f>'Total Stock by year_by_det_equi'!AN33*'Adjustment factor'!$E28</f>
        <v>76.086002866770912</v>
      </c>
      <c r="AO33" s="35">
        <f>'Total Stock by year_by_det_equi'!AO33*'Adjustment factor'!$E28</f>
        <v>135.72379451088023</v>
      </c>
      <c r="AP33" s="35">
        <f>'Total Stock by year_by_det_equi'!AP33*'Adjustment factor'!$E28</f>
        <v>199.56122416901516</v>
      </c>
      <c r="AQ33" s="35">
        <f>'Total Stock by year_by_det_equi'!AQ33*'Adjustment factor'!$E28</f>
        <v>294.15611739527588</v>
      </c>
      <c r="AR33" s="35">
        <f>'Total Stock by year_by_det_equi'!AR33*'Adjustment factor'!$E28</f>
        <v>416.34485327821335</v>
      </c>
      <c r="AS33" s="35">
        <f>'Total Stock by year_by_det_equi'!AS33*'Adjustment factor'!$E28</f>
        <v>495.46709702295465</v>
      </c>
      <c r="AT33" s="35">
        <f>'Total Stock by year_by_det_equi'!AT33*'Adjustment factor'!$E28</f>
        <v>620.78806636978288</v>
      </c>
      <c r="AU33" s="35">
        <f>'Total Stock by year_by_det_equi'!AU33*'Adjustment factor'!$E28</f>
        <v>704.99256578806012</v>
      </c>
      <c r="AV33" s="35">
        <f>'Total Stock by year_by_det_equi'!AV33*'Adjustment factor'!$E28</f>
        <v>766.70744793666222</v>
      </c>
      <c r="AW33" s="35">
        <f>'Total Stock by year_by_det_equi'!AW33*'Adjustment factor'!$E28</f>
        <v>951.60402600040857</v>
      </c>
      <c r="AX33" s="35">
        <f>'Total Stock by year_by_det_equi'!AX33*'Adjustment factor'!$E28</f>
        <v>1262.7149226422448</v>
      </c>
      <c r="AY33" s="35">
        <f>'Total Stock by year_by_det_equi'!AY33*'Adjustment factor'!$E28</f>
        <v>1478.8083302893749</v>
      </c>
      <c r="AZ33" s="35">
        <f>'Total Stock by year_by_det_equi'!AZ33*'Adjustment factor'!$E28</f>
        <v>1793.0538035947766</v>
      </c>
      <c r="BA33" s="35">
        <f>'Total Stock by year_by_det_equi'!BA33*'Adjustment factor'!$E28</f>
        <v>2165.364700633264</v>
      </c>
      <c r="BB33" s="35">
        <f>'Total Stock by year_by_det_equi'!BB33*'Adjustment factor'!$E28</f>
        <v>3035.4928493540674</v>
      </c>
      <c r="BC33" s="35">
        <f>'Total Stock by year_by_det_equi'!BC33*'Adjustment factor'!$E28</f>
        <v>4324.4208603504112</v>
      </c>
      <c r="BD33" s="35">
        <f>'Total Stock by year_by_det_equi'!BD33*'Adjustment factor'!$E28</f>
        <v>6479.1377026153814</v>
      </c>
      <c r="BE33" s="35">
        <f>'Total Stock by year_by_det_equi'!BE33*'Adjustment factor'!$E28</f>
        <v>8354.5277264856086</v>
      </c>
      <c r="BF33" s="35">
        <f>'Total Stock by year_by_det_equi'!BF33*'Adjustment factor'!$E28</f>
        <v>10340.682859517232</v>
      </c>
      <c r="BG33" s="35">
        <f>'Total Stock by year_by_det_equi'!BG33*'Adjustment factor'!$E28</f>
        <v>12422.302715959633</v>
      </c>
      <c r="BH33" s="35">
        <f>'Total Stock by year_by_det_equi'!BH33*'Adjustment factor'!$E28</f>
        <v>12585.046625291116</v>
      </c>
      <c r="BI33" s="35">
        <f>'Total Stock by year_by_det_equi'!BI33*'Adjustment factor'!$E28</f>
        <v>12945.934492474918</v>
      </c>
      <c r="BJ33" s="35">
        <f>'Total Stock by year_by_det_equi'!BJ33*'Adjustment factor'!$E28</f>
        <v>12679.134510456595</v>
      </c>
      <c r="BK33" s="35">
        <f>'Total Stock by year_by_det_equi'!BK33*'Adjustment factor'!$E28</f>
        <v>13066.074249502688</v>
      </c>
      <c r="BL33" s="35">
        <f>'Total Stock by year_by_det_equi'!BL33*'Adjustment factor'!$E28</f>
        <v>13561.121033959462</v>
      </c>
      <c r="BM33" s="35">
        <f>'Total Stock by year_by_det_equi'!BM33*'Adjustment factor'!$E28</f>
        <v>13458</v>
      </c>
      <c r="BN33" s="35">
        <f>'Total Stock by year_by_det_equi'!BN33*'Adjustment factor'!$E28</f>
        <v>12827.393827391661</v>
      </c>
      <c r="BO33" s="35">
        <f>'Total Stock by year_by_det_equi'!BO33*'Adjustment factor'!$E28</f>
        <v>13219.960477229091</v>
      </c>
      <c r="BP33" s="35">
        <f>'Total Stock by year_by_det_equi'!BP33*'Adjustment factor'!$E28</f>
        <v>13534.943112187901</v>
      </c>
      <c r="BQ33" s="35">
        <f>'Total Stock by year_by_det_equi'!BQ33*'Adjustment factor'!$E28</f>
        <v>13779.669455662803</v>
      </c>
      <c r="BR33" s="35">
        <f>'Total Stock by year_by_det_equi'!BR33*'Adjustment factor'!$E28</f>
        <v>13969.038880390573</v>
      </c>
      <c r="BS33" s="35">
        <f>'Total Stock by year_by_det_equi'!BS33*'Adjustment factor'!$E28</f>
        <v>13823.791650389712</v>
      </c>
      <c r="BT33" s="35">
        <f>'Total Stock by year_by_det_equi'!BT33*'Adjustment factor'!$E28</f>
        <v>13651.341066418183</v>
      </c>
    </row>
    <row r="34" spans="1:72" x14ac:dyDescent="0.25">
      <c r="A34" s="29">
        <v>4</v>
      </c>
      <c r="B34" t="s">
        <v>65</v>
      </c>
      <c r="C34" s="35">
        <f>'Total Stock by year_by_det_equi'!C34*'Adjustment factor'!$E29</f>
        <v>0</v>
      </c>
      <c r="D34" s="35">
        <f>'Total Stock by year_by_det_equi'!D34*'Adjustment factor'!$E29</f>
        <v>0</v>
      </c>
      <c r="E34" s="35">
        <f>'Total Stock by year_by_det_equi'!E34*'Adjustment factor'!$E29</f>
        <v>0</v>
      </c>
      <c r="F34" s="35">
        <f>'Total Stock by year_by_det_equi'!F34*'Adjustment factor'!$E29</f>
        <v>0</v>
      </c>
      <c r="G34" s="35">
        <f>'Total Stock by year_by_det_equi'!G34*'Adjustment factor'!$E29</f>
        <v>0</v>
      </c>
      <c r="H34" s="35">
        <f>'Total Stock by year_by_det_equi'!H34*'Adjustment factor'!$E29</f>
        <v>0</v>
      </c>
      <c r="I34" s="35">
        <f>'Total Stock by year_by_det_equi'!I34*'Adjustment factor'!$E29</f>
        <v>0</v>
      </c>
      <c r="J34" s="35">
        <f>'Total Stock by year_by_det_equi'!J34*'Adjustment factor'!$E29</f>
        <v>0</v>
      </c>
      <c r="K34" s="35">
        <f>'Total Stock by year_by_det_equi'!K34*'Adjustment factor'!$E29</f>
        <v>0</v>
      </c>
      <c r="L34" s="35">
        <f>'Total Stock by year_by_det_equi'!L34*'Adjustment factor'!$E29</f>
        <v>0</v>
      </c>
      <c r="M34" s="35">
        <f>'Total Stock by year_by_det_equi'!M34*'Adjustment factor'!$E29</f>
        <v>0</v>
      </c>
      <c r="N34" s="35">
        <f>'Total Stock by year_by_det_equi'!N34*'Adjustment factor'!$E29</f>
        <v>0</v>
      </c>
      <c r="O34" s="35">
        <f>'Total Stock by year_by_det_equi'!O34*'Adjustment factor'!$E29</f>
        <v>0</v>
      </c>
      <c r="P34" s="35">
        <f>'Total Stock by year_by_det_equi'!P34*'Adjustment factor'!$E29</f>
        <v>0</v>
      </c>
      <c r="Q34" s="35">
        <f>'Total Stock by year_by_det_equi'!Q34*'Adjustment factor'!$E29</f>
        <v>0</v>
      </c>
      <c r="R34" s="35">
        <f>'Total Stock by year_by_det_equi'!R34*'Adjustment factor'!$E29</f>
        <v>0</v>
      </c>
      <c r="S34" s="35">
        <f>'Total Stock by year_by_det_equi'!S34*'Adjustment factor'!$E29</f>
        <v>0</v>
      </c>
      <c r="T34" s="35">
        <f>'Total Stock by year_by_det_equi'!T34*'Adjustment factor'!$E29</f>
        <v>0</v>
      </c>
      <c r="U34" s="35">
        <f>'Total Stock by year_by_det_equi'!U34*'Adjustment factor'!$E29</f>
        <v>0</v>
      </c>
      <c r="V34" s="35">
        <f>'Total Stock by year_by_det_equi'!V34*'Adjustment factor'!$E29</f>
        <v>0</v>
      </c>
      <c r="W34" s="35">
        <f>'Total Stock by year_by_det_equi'!W34*'Adjustment factor'!$E29</f>
        <v>0</v>
      </c>
      <c r="X34" s="35">
        <f>'Total Stock by year_by_det_equi'!X34*'Adjustment factor'!$E29</f>
        <v>0</v>
      </c>
      <c r="Y34" s="35">
        <f>'Total Stock by year_by_det_equi'!Y34*'Adjustment factor'!$E29</f>
        <v>0</v>
      </c>
      <c r="Z34" s="35">
        <f>'Total Stock by year_by_det_equi'!Z34*'Adjustment factor'!$E29</f>
        <v>0</v>
      </c>
      <c r="AA34" s="35">
        <f>'Total Stock by year_by_det_equi'!AA34*'Adjustment factor'!$E29</f>
        <v>0</v>
      </c>
      <c r="AB34" s="35">
        <f>'Total Stock by year_by_det_equi'!AB34*'Adjustment factor'!$E29</f>
        <v>4.8344985602861851E-3</v>
      </c>
      <c r="AC34" s="35">
        <f>'Total Stock by year_by_det_equi'!AC34*'Adjustment factor'!$E29</f>
        <v>0.56073917110568694</v>
      </c>
      <c r="AD34" s="35">
        <f>'Total Stock by year_by_det_equi'!AD34*'Adjustment factor'!$E29</f>
        <v>1.1571012378890349</v>
      </c>
      <c r="AE34" s="35">
        <f>'Total Stock by year_by_det_equi'!AE34*'Adjustment factor'!$E29</f>
        <v>1.7756749332585189</v>
      </c>
      <c r="AF34" s="35">
        <f>'Total Stock by year_by_det_equi'!AF34*'Adjustment factor'!$E29</f>
        <v>2.6322273510334298</v>
      </c>
      <c r="AG34" s="35">
        <f>'Total Stock by year_by_det_equi'!AG34*'Adjustment factor'!$E29</f>
        <v>4.4870952145743717</v>
      </c>
      <c r="AH34" s="35">
        <f>'Total Stock by year_by_det_equi'!AH34*'Adjustment factor'!$E29</f>
        <v>6.3927879524885274</v>
      </c>
      <c r="AI34" s="35">
        <f>'Total Stock by year_by_det_equi'!AI34*'Adjustment factor'!$E29</f>
        <v>10.306833686885767</v>
      </c>
      <c r="AJ34" s="35">
        <f>'Total Stock by year_by_det_equi'!AJ34*'Adjustment factor'!$E29</f>
        <v>18.033719997238713</v>
      </c>
      <c r="AK34" s="35">
        <f>'Total Stock by year_by_det_equi'!AK34*'Adjustment factor'!$E29</f>
        <v>34.010336985865962</v>
      </c>
      <c r="AL34" s="35">
        <f>'Total Stock by year_by_det_equi'!AL34*'Adjustment factor'!$E29</f>
        <v>48.970681848199391</v>
      </c>
      <c r="AM34" s="35">
        <f>'Total Stock by year_by_det_equi'!AM34*'Adjustment factor'!$E29</f>
        <v>68.06050367858343</v>
      </c>
      <c r="AN34" s="35">
        <f>'Total Stock by year_by_det_equi'!AN34*'Adjustment factor'!$E29</f>
        <v>99.786242121187229</v>
      </c>
      <c r="AO34" s="35">
        <f>'Total Stock by year_by_det_equi'!AO34*'Adjustment factor'!$E29</f>
        <v>146.40370652221017</v>
      </c>
      <c r="AP34" s="35">
        <f>'Total Stock by year_by_det_equi'!AP34*'Adjustment factor'!$E29</f>
        <v>166.79245369372501</v>
      </c>
      <c r="AQ34" s="35">
        <f>'Total Stock by year_by_det_equi'!AQ34*'Adjustment factor'!$E29</f>
        <v>204.31621757602994</v>
      </c>
      <c r="AR34" s="35">
        <f>'Total Stock by year_by_det_equi'!AR34*'Adjustment factor'!$E29</f>
        <v>265.29745301285595</v>
      </c>
      <c r="AS34" s="35">
        <f>'Total Stock by year_by_det_equi'!AS34*'Adjustment factor'!$E29</f>
        <v>286.83165283679904</v>
      </c>
      <c r="AT34" s="35">
        <f>'Total Stock by year_by_det_equi'!AT34*'Adjustment factor'!$E29</f>
        <v>351.81582780881263</v>
      </c>
      <c r="AU34" s="35">
        <f>'Total Stock by year_by_det_equi'!AU34*'Adjustment factor'!$E29</f>
        <v>398.23380957881926</v>
      </c>
      <c r="AV34" s="35">
        <f>'Total Stock by year_by_det_equi'!AV34*'Adjustment factor'!$E29</f>
        <v>436.76428254083351</v>
      </c>
      <c r="AW34" s="35">
        <f>'Total Stock by year_by_det_equi'!AW34*'Adjustment factor'!$E29</f>
        <v>556.32369895423471</v>
      </c>
      <c r="AX34" s="35">
        <f>'Total Stock by year_by_det_equi'!AX34*'Adjustment factor'!$E29</f>
        <v>723.31457676489754</v>
      </c>
      <c r="AY34" s="35">
        <f>'Total Stock by year_by_det_equi'!AY34*'Adjustment factor'!$E29</f>
        <v>865.60270502126968</v>
      </c>
      <c r="AZ34" s="35">
        <f>'Total Stock by year_by_det_equi'!AZ34*'Adjustment factor'!$E29</f>
        <v>1146.9471118793454</v>
      </c>
      <c r="BA34" s="35">
        <f>'Total Stock by year_by_det_equi'!BA34*'Adjustment factor'!$E29</f>
        <v>1719.5955322990901</v>
      </c>
      <c r="BB34" s="35">
        <f>'Total Stock by year_by_det_equi'!BB34*'Adjustment factor'!$E29</f>
        <v>2609.0835753509464</v>
      </c>
      <c r="BC34" s="35">
        <f>'Total Stock by year_by_det_equi'!BC34*'Adjustment factor'!$E29</f>
        <v>3580.5483115578477</v>
      </c>
      <c r="BD34" s="35">
        <f>'Total Stock by year_by_det_equi'!BD34*'Adjustment factor'!$E29</f>
        <v>5058.2331833228527</v>
      </c>
      <c r="BE34" s="35">
        <f>'Total Stock by year_by_det_equi'!BE34*'Adjustment factor'!$E29</f>
        <v>6745.3502483356515</v>
      </c>
      <c r="BF34" s="35">
        <f>'Total Stock by year_by_det_equi'!BF34*'Adjustment factor'!$E29</f>
        <v>7552.7806159929069</v>
      </c>
      <c r="BG34" s="35">
        <f>'Total Stock by year_by_det_equi'!BG34*'Adjustment factor'!$E29</f>
        <v>8679.7000223893992</v>
      </c>
      <c r="BH34" s="35">
        <f>'Total Stock by year_by_det_equi'!BH34*'Adjustment factor'!$E29</f>
        <v>10145.974870687063</v>
      </c>
      <c r="BI34" s="35">
        <f>'Total Stock by year_by_det_equi'!BI34*'Adjustment factor'!$E29</f>
        <v>12440.00959955536</v>
      </c>
      <c r="BJ34" s="35">
        <f>'Total Stock by year_by_det_equi'!BJ34*'Adjustment factor'!$E29</f>
        <v>13959.055697057049</v>
      </c>
      <c r="BK34" s="35">
        <f>'Total Stock by year_by_det_equi'!BK34*'Adjustment factor'!$E29</f>
        <v>15508.376244032312</v>
      </c>
      <c r="BL34" s="35">
        <f>'Total Stock by year_by_det_equi'!BL34*'Adjustment factor'!$E29</f>
        <v>16243.434361849404</v>
      </c>
      <c r="BM34" s="35">
        <f>'Total Stock by year_by_det_equi'!BM34*'Adjustment factor'!$E29</f>
        <v>16974</v>
      </c>
      <c r="BN34" s="35">
        <f>'Total Stock by year_by_det_equi'!BN34*'Adjustment factor'!$E29</f>
        <v>16335.468380474718</v>
      </c>
      <c r="BO34" s="35">
        <f>'Total Stock by year_by_det_equi'!BO34*'Adjustment factor'!$E29</f>
        <v>17980.577332841032</v>
      </c>
      <c r="BP34" s="35">
        <f>'Total Stock by year_by_det_equi'!BP34*'Adjustment factor'!$E29</f>
        <v>18484.614122940548</v>
      </c>
      <c r="BQ34" s="35">
        <f>'Total Stock by year_by_det_equi'!BQ34*'Adjustment factor'!$E29</f>
        <v>19086.642360360005</v>
      </c>
      <c r="BR34" s="35">
        <f>'Total Stock by year_by_det_equi'!BR34*'Adjustment factor'!$E29</f>
        <v>20106.758772047575</v>
      </c>
      <c r="BS34" s="35">
        <f>'Total Stock by year_by_det_equi'!BS34*'Adjustment factor'!$E29</f>
        <v>20708.438876671134</v>
      </c>
      <c r="BT34" s="35">
        <f>'Total Stock by year_by_det_equi'!BT34*'Adjustment factor'!$E29</f>
        <v>20558.196595871064</v>
      </c>
    </row>
    <row r="35" spans="1:72" x14ac:dyDescent="0.25">
      <c r="A35" s="29">
        <v>4</v>
      </c>
      <c r="B35" t="s">
        <v>67</v>
      </c>
      <c r="C35" s="35">
        <f>'Total Stock by year_by_det_equi'!C35*'Adjustment factor'!$E30</f>
        <v>0</v>
      </c>
      <c r="D35" s="35">
        <f>'Total Stock by year_by_det_equi'!D35*'Adjustment factor'!$E30</f>
        <v>0</v>
      </c>
      <c r="E35" s="35">
        <f>'Total Stock by year_by_det_equi'!E35*'Adjustment factor'!$E30</f>
        <v>0</v>
      </c>
      <c r="F35" s="35">
        <f>'Total Stock by year_by_det_equi'!F35*'Adjustment factor'!$E30</f>
        <v>0</v>
      </c>
      <c r="G35" s="35">
        <f>'Total Stock by year_by_det_equi'!G35*'Adjustment factor'!$E30</f>
        <v>0</v>
      </c>
      <c r="H35" s="35">
        <f>'Total Stock by year_by_det_equi'!H35*'Adjustment factor'!$E30</f>
        <v>0</v>
      </c>
      <c r="I35" s="35">
        <f>'Total Stock by year_by_det_equi'!I35*'Adjustment factor'!$E30</f>
        <v>0</v>
      </c>
      <c r="J35" s="35">
        <f>'Total Stock by year_by_det_equi'!J35*'Adjustment factor'!$E30</f>
        <v>0</v>
      </c>
      <c r="K35" s="35">
        <f>'Total Stock by year_by_det_equi'!K35*'Adjustment factor'!$E30</f>
        <v>0</v>
      </c>
      <c r="L35" s="35">
        <f>'Total Stock by year_by_det_equi'!L35*'Adjustment factor'!$E30</f>
        <v>0</v>
      </c>
      <c r="M35" s="35">
        <f>'Total Stock by year_by_det_equi'!M35*'Adjustment factor'!$E30</f>
        <v>0</v>
      </c>
      <c r="N35" s="35">
        <f>'Total Stock by year_by_det_equi'!N35*'Adjustment factor'!$E30</f>
        <v>0</v>
      </c>
      <c r="O35" s="35">
        <f>'Total Stock by year_by_det_equi'!O35*'Adjustment factor'!$E30</f>
        <v>0</v>
      </c>
      <c r="P35" s="35">
        <f>'Total Stock by year_by_det_equi'!P35*'Adjustment factor'!$E30</f>
        <v>0</v>
      </c>
      <c r="Q35" s="35">
        <f>'Total Stock by year_by_det_equi'!Q35*'Adjustment factor'!$E30</f>
        <v>0</v>
      </c>
      <c r="R35" s="35">
        <f>'Total Stock by year_by_det_equi'!R35*'Adjustment factor'!$E30</f>
        <v>0</v>
      </c>
      <c r="S35" s="35">
        <f>'Total Stock by year_by_det_equi'!S35*'Adjustment factor'!$E30</f>
        <v>0</v>
      </c>
      <c r="T35" s="35">
        <f>'Total Stock by year_by_det_equi'!T35*'Adjustment factor'!$E30</f>
        <v>0</v>
      </c>
      <c r="U35" s="35">
        <f>'Total Stock by year_by_det_equi'!U35*'Adjustment factor'!$E30</f>
        <v>0</v>
      </c>
      <c r="V35" s="35">
        <f>'Total Stock by year_by_det_equi'!V35*'Adjustment factor'!$E30</f>
        <v>0</v>
      </c>
      <c r="W35" s="35">
        <f>'Total Stock by year_by_det_equi'!W35*'Adjustment factor'!$E30</f>
        <v>0</v>
      </c>
      <c r="X35" s="35">
        <f>'Total Stock by year_by_det_equi'!X35*'Adjustment factor'!$E30</f>
        <v>0</v>
      </c>
      <c r="Y35" s="35">
        <f>'Total Stock by year_by_det_equi'!Y35*'Adjustment factor'!$E30</f>
        <v>0</v>
      </c>
      <c r="Z35" s="35">
        <f>'Total Stock by year_by_det_equi'!Z35*'Adjustment factor'!$E30</f>
        <v>0</v>
      </c>
      <c r="AA35" s="35">
        <f>'Total Stock by year_by_det_equi'!AA35*'Adjustment factor'!$E30</f>
        <v>0</v>
      </c>
      <c r="AB35" s="35">
        <f>'Total Stock by year_by_det_equi'!AB35*'Adjustment factor'!$E30</f>
        <v>0</v>
      </c>
      <c r="AC35" s="35">
        <f>'Total Stock by year_by_det_equi'!AC35*'Adjustment factor'!$E30</f>
        <v>0</v>
      </c>
      <c r="AD35" s="35">
        <f>'Total Stock by year_by_det_equi'!AD35*'Adjustment factor'!$E30</f>
        <v>0</v>
      </c>
      <c r="AE35" s="35">
        <f>'Total Stock by year_by_det_equi'!AE35*'Adjustment factor'!$E30</f>
        <v>0</v>
      </c>
      <c r="AF35" s="35">
        <f>'Total Stock by year_by_det_equi'!AF35*'Adjustment factor'!$E30</f>
        <v>0</v>
      </c>
      <c r="AG35" s="35">
        <f>'Total Stock by year_by_det_equi'!AG35*'Adjustment factor'!$E30</f>
        <v>0</v>
      </c>
      <c r="AH35" s="35">
        <f>'Total Stock by year_by_det_equi'!AH35*'Adjustment factor'!$E30</f>
        <v>0</v>
      </c>
      <c r="AI35" s="35">
        <f>'Total Stock by year_by_det_equi'!AI35*'Adjustment factor'!$E30</f>
        <v>0</v>
      </c>
      <c r="AJ35" s="35">
        <f>'Total Stock by year_by_det_equi'!AJ35*'Adjustment factor'!$E30</f>
        <v>0</v>
      </c>
      <c r="AK35" s="35">
        <f>'Total Stock by year_by_det_equi'!AK35*'Adjustment factor'!$E30</f>
        <v>0</v>
      </c>
      <c r="AL35" s="35">
        <f>'Total Stock by year_by_det_equi'!AL35*'Adjustment factor'!$E30</f>
        <v>0</v>
      </c>
      <c r="AM35" s="35">
        <f>'Total Stock by year_by_det_equi'!AM35*'Adjustment factor'!$E30</f>
        <v>0</v>
      </c>
      <c r="AN35" s="35">
        <f>'Total Stock by year_by_det_equi'!AN35*'Adjustment factor'!$E30</f>
        <v>0</v>
      </c>
      <c r="AO35" s="35">
        <f>'Total Stock by year_by_det_equi'!AO35*'Adjustment factor'!$E30</f>
        <v>0</v>
      </c>
      <c r="AP35" s="35">
        <f>'Total Stock by year_by_det_equi'!AP35*'Adjustment factor'!$E30</f>
        <v>0</v>
      </c>
      <c r="AQ35" s="35">
        <f>'Total Stock by year_by_det_equi'!AQ35*'Adjustment factor'!$E30</f>
        <v>0</v>
      </c>
      <c r="AR35" s="35">
        <f>'Total Stock by year_by_det_equi'!AR35*'Adjustment factor'!$E30</f>
        <v>0</v>
      </c>
      <c r="AS35" s="35">
        <f>'Total Stock by year_by_det_equi'!AS35*'Adjustment factor'!$E30</f>
        <v>0</v>
      </c>
      <c r="AT35" s="35">
        <f>'Total Stock by year_by_det_equi'!AT35*'Adjustment factor'!$E30</f>
        <v>0</v>
      </c>
      <c r="AU35" s="35">
        <f>'Total Stock by year_by_det_equi'!AU35*'Adjustment factor'!$E30</f>
        <v>0</v>
      </c>
      <c r="AV35" s="35">
        <f>'Total Stock by year_by_det_equi'!AV35*'Adjustment factor'!$E30</f>
        <v>0</v>
      </c>
      <c r="AW35" s="35">
        <f>'Total Stock by year_by_det_equi'!AW35*'Adjustment factor'!$E30</f>
        <v>0</v>
      </c>
      <c r="AX35" s="35">
        <f>'Total Stock by year_by_det_equi'!AX35*'Adjustment factor'!$E30</f>
        <v>0</v>
      </c>
      <c r="AY35" s="35">
        <f>'Total Stock by year_by_det_equi'!AY35*'Adjustment factor'!$E30</f>
        <v>0</v>
      </c>
      <c r="AZ35" s="35">
        <f>'Total Stock by year_by_det_equi'!AZ35*'Adjustment factor'!$E30</f>
        <v>0</v>
      </c>
      <c r="BA35" s="35">
        <f>'Total Stock by year_by_det_equi'!BA35*'Adjustment factor'!$E30</f>
        <v>0</v>
      </c>
      <c r="BB35" s="35">
        <f>'Total Stock by year_by_det_equi'!BB35*'Adjustment factor'!$E30</f>
        <v>0</v>
      </c>
      <c r="BC35" s="35">
        <f>'Total Stock by year_by_det_equi'!BC35*'Adjustment factor'!$E30</f>
        <v>0</v>
      </c>
      <c r="BD35" s="35">
        <f>'Total Stock by year_by_det_equi'!BD35*'Adjustment factor'!$E30</f>
        <v>0</v>
      </c>
      <c r="BE35" s="35">
        <f>'Total Stock by year_by_det_equi'!BE35*'Adjustment factor'!$E30</f>
        <v>0</v>
      </c>
      <c r="BF35" s="35">
        <f>'Total Stock by year_by_det_equi'!BF35*'Adjustment factor'!$E30</f>
        <v>0</v>
      </c>
      <c r="BG35" s="35">
        <f>'Total Stock by year_by_det_equi'!BG35*'Adjustment factor'!$E30</f>
        <v>0</v>
      </c>
      <c r="BH35" s="35">
        <f>'Total Stock by year_by_det_equi'!BH35*'Adjustment factor'!$E30</f>
        <v>0</v>
      </c>
      <c r="BI35" s="35">
        <f>'Total Stock by year_by_det_equi'!BI35*'Adjustment factor'!$E30</f>
        <v>0</v>
      </c>
      <c r="BJ35" s="35">
        <f>'Total Stock by year_by_det_equi'!BJ35*'Adjustment factor'!$E30</f>
        <v>0</v>
      </c>
      <c r="BK35" s="35">
        <f>'Total Stock by year_by_det_equi'!BK35*'Adjustment factor'!$E30</f>
        <v>0</v>
      </c>
      <c r="BL35" s="35">
        <f>'Total Stock by year_by_det_equi'!BL35*'Adjustment factor'!$E30</f>
        <v>0</v>
      </c>
      <c r="BM35" s="35">
        <f>'Total Stock by year_by_det_equi'!BM35*'Adjustment factor'!$E30</f>
        <v>0</v>
      </c>
      <c r="BN35" s="35">
        <f>'Total Stock by year_by_det_equi'!BN35*'Adjustment factor'!$E30</f>
        <v>0</v>
      </c>
      <c r="BO35" s="35">
        <f>'Total Stock by year_by_det_equi'!BO35*'Adjustment factor'!$E30</f>
        <v>0</v>
      </c>
      <c r="BP35" s="35">
        <f>'Total Stock by year_by_det_equi'!BP35*'Adjustment factor'!$E30</f>
        <v>0</v>
      </c>
      <c r="BQ35" s="35">
        <f>'Total Stock by year_by_det_equi'!BQ35*'Adjustment factor'!$E30</f>
        <v>0</v>
      </c>
      <c r="BR35" s="35">
        <f>'Total Stock by year_by_det_equi'!BR35*'Adjustment factor'!$E30</f>
        <v>0</v>
      </c>
      <c r="BS35" s="35">
        <f>'Total Stock by year_by_det_equi'!BS35*'Adjustment factor'!$E30</f>
        <v>0</v>
      </c>
      <c r="BT35" s="35">
        <f>'Total Stock by year_by_det_equi'!BT35*'Adjustment factor'!$E30</f>
        <v>0</v>
      </c>
    </row>
    <row r="36" spans="1:72" x14ac:dyDescent="0.25">
      <c r="A36" s="29">
        <v>4</v>
      </c>
      <c r="B36" t="s">
        <v>69</v>
      </c>
      <c r="C36" s="35">
        <f>'Total Stock by year_by_det_equi'!C36*'Adjustment factor'!$E31</f>
        <v>0</v>
      </c>
      <c r="D36" s="35">
        <f>'Total Stock by year_by_det_equi'!D36*'Adjustment factor'!$E31</f>
        <v>0</v>
      </c>
      <c r="E36" s="35">
        <f>'Total Stock by year_by_det_equi'!E36*'Adjustment factor'!$E31</f>
        <v>0</v>
      </c>
      <c r="F36" s="35">
        <f>'Total Stock by year_by_det_equi'!F36*'Adjustment factor'!$E31</f>
        <v>0</v>
      </c>
      <c r="G36" s="35">
        <f>'Total Stock by year_by_det_equi'!G36*'Adjustment factor'!$E31</f>
        <v>0</v>
      </c>
      <c r="H36" s="35">
        <f>'Total Stock by year_by_det_equi'!H36*'Adjustment factor'!$E31</f>
        <v>0</v>
      </c>
      <c r="I36" s="35">
        <f>'Total Stock by year_by_det_equi'!I36*'Adjustment factor'!$E31</f>
        <v>0</v>
      </c>
      <c r="J36" s="35">
        <f>'Total Stock by year_by_det_equi'!J36*'Adjustment factor'!$E31</f>
        <v>0</v>
      </c>
      <c r="K36" s="35">
        <f>'Total Stock by year_by_det_equi'!K36*'Adjustment factor'!$E31</f>
        <v>0</v>
      </c>
      <c r="L36" s="35">
        <f>'Total Stock by year_by_det_equi'!L36*'Adjustment factor'!$E31</f>
        <v>0</v>
      </c>
      <c r="M36" s="35">
        <f>'Total Stock by year_by_det_equi'!M36*'Adjustment factor'!$E31</f>
        <v>0</v>
      </c>
      <c r="N36" s="35">
        <f>'Total Stock by year_by_det_equi'!N36*'Adjustment factor'!$E31</f>
        <v>0</v>
      </c>
      <c r="O36" s="35">
        <f>'Total Stock by year_by_det_equi'!O36*'Adjustment factor'!$E31</f>
        <v>0</v>
      </c>
      <c r="P36" s="35">
        <f>'Total Stock by year_by_det_equi'!P36*'Adjustment factor'!$E31</f>
        <v>0</v>
      </c>
      <c r="Q36" s="35">
        <f>'Total Stock by year_by_det_equi'!Q36*'Adjustment factor'!$E31</f>
        <v>0</v>
      </c>
      <c r="R36" s="35">
        <f>'Total Stock by year_by_det_equi'!R36*'Adjustment factor'!$E31</f>
        <v>0</v>
      </c>
      <c r="S36" s="35">
        <f>'Total Stock by year_by_det_equi'!S36*'Adjustment factor'!$E31</f>
        <v>0</v>
      </c>
      <c r="T36" s="35">
        <f>'Total Stock by year_by_det_equi'!T36*'Adjustment factor'!$E31</f>
        <v>0</v>
      </c>
      <c r="U36" s="35">
        <f>'Total Stock by year_by_det_equi'!U36*'Adjustment factor'!$E31</f>
        <v>0</v>
      </c>
      <c r="V36" s="35">
        <f>'Total Stock by year_by_det_equi'!V36*'Adjustment factor'!$E31</f>
        <v>0</v>
      </c>
      <c r="W36" s="35">
        <f>'Total Stock by year_by_det_equi'!W36*'Adjustment factor'!$E31</f>
        <v>0</v>
      </c>
      <c r="X36" s="35">
        <f>'Total Stock by year_by_det_equi'!X36*'Adjustment factor'!$E31</f>
        <v>0</v>
      </c>
      <c r="Y36" s="35">
        <f>'Total Stock by year_by_det_equi'!Y36*'Adjustment factor'!$E31</f>
        <v>0</v>
      </c>
      <c r="Z36" s="35">
        <f>'Total Stock by year_by_det_equi'!Z36*'Adjustment factor'!$E31</f>
        <v>0</v>
      </c>
      <c r="AA36" s="35">
        <f>'Total Stock by year_by_det_equi'!AA36*'Adjustment factor'!$E31</f>
        <v>0</v>
      </c>
      <c r="AB36" s="35">
        <f>'Total Stock by year_by_det_equi'!AB36*'Adjustment factor'!$E31</f>
        <v>0</v>
      </c>
      <c r="AC36" s="35">
        <f>'Total Stock by year_by_det_equi'!AC36*'Adjustment factor'!$E31</f>
        <v>0</v>
      </c>
      <c r="AD36" s="35">
        <f>'Total Stock by year_by_det_equi'!AD36*'Adjustment factor'!$E31</f>
        <v>0</v>
      </c>
      <c r="AE36" s="35">
        <f>'Total Stock by year_by_det_equi'!AE36*'Adjustment factor'!$E31</f>
        <v>0</v>
      </c>
      <c r="AF36" s="35">
        <f>'Total Stock by year_by_det_equi'!AF36*'Adjustment factor'!$E31</f>
        <v>0</v>
      </c>
      <c r="AG36" s="35">
        <f>'Total Stock by year_by_det_equi'!AG36*'Adjustment factor'!$E31</f>
        <v>0</v>
      </c>
      <c r="AH36" s="35">
        <f>'Total Stock by year_by_det_equi'!AH36*'Adjustment factor'!$E31</f>
        <v>0</v>
      </c>
      <c r="AI36" s="35">
        <f>'Total Stock by year_by_det_equi'!AI36*'Adjustment factor'!$E31</f>
        <v>0</v>
      </c>
      <c r="AJ36" s="35">
        <f>'Total Stock by year_by_det_equi'!AJ36*'Adjustment factor'!$E31</f>
        <v>0</v>
      </c>
      <c r="AK36" s="35">
        <f>'Total Stock by year_by_det_equi'!AK36*'Adjustment factor'!$E31</f>
        <v>0</v>
      </c>
      <c r="AL36" s="35">
        <f>'Total Stock by year_by_det_equi'!AL36*'Adjustment factor'!$E31</f>
        <v>0</v>
      </c>
      <c r="AM36" s="35">
        <f>'Total Stock by year_by_det_equi'!AM36*'Adjustment factor'!$E31</f>
        <v>0</v>
      </c>
      <c r="AN36" s="35">
        <f>'Total Stock by year_by_det_equi'!AN36*'Adjustment factor'!$E31</f>
        <v>0</v>
      </c>
      <c r="AO36" s="35">
        <f>'Total Stock by year_by_det_equi'!AO36*'Adjustment factor'!$E31</f>
        <v>0</v>
      </c>
      <c r="AP36" s="35">
        <f>'Total Stock by year_by_det_equi'!AP36*'Adjustment factor'!$E31</f>
        <v>0</v>
      </c>
      <c r="AQ36" s="35">
        <f>'Total Stock by year_by_det_equi'!AQ36*'Adjustment factor'!$E31</f>
        <v>0</v>
      </c>
      <c r="AR36" s="35">
        <f>'Total Stock by year_by_det_equi'!AR36*'Adjustment factor'!$E31</f>
        <v>196.33956697192824</v>
      </c>
      <c r="AS36" s="35">
        <f>'Total Stock by year_by_det_equi'!AS36*'Adjustment factor'!$E31</f>
        <v>397.8186273774453</v>
      </c>
      <c r="AT36" s="35">
        <f>'Total Stock by year_by_det_equi'!AT36*'Adjustment factor'!$E31</f>
        <v>603.03974700512754</v>
      </c>
      <c r="AU36" s="35">
        <f>'Total Stock by year_by_det_equi'!AU36*'Adjustment factor'!$E31</f>
        <v>757.05887672440497</v>
      </c>
      <c r="AV36" s="35">
        <f>'Total Stock by year_by_det_equi'!AV36*'Adjustment factor'!$E31</f>
        <v>855.47769912183628</v>
      </c>
      <c r="AW36" s="35">
        <f>'Total Stock by year_by_det_equi'!AW36*'Adjustment factor'!$E31</f>
        <v>1107.3563949666236</v>
      </c>
      <c r="AX36" s="35">
        <f>'Total Stock by year_by_det_equi'!AX36*'Adjustment factor'!$E31</f>
        <v>1254.2510502763607</v>
      </c>
      <c r="AY36" s="35">
        <f>'Total Stock by year_by_det_equi'!AY36*'Adjustment factor'!$E31</f>
        <v>1293.6032304570817</v>
      </c>
      <c r="AZ36" s="35">
        <f>'Total Stock by year_by_det_equi'!AZ36*'Adjustment factor'!$E31</f>
        <v>1561.0925842501306</v>
      </c>
      <c r="BA36" s="35">
        <f>'Total Stock by year_by_det_equi'!BA36*'Adjustment factor'!$E31</f>
        <v>2362.805056422098</v>
      </c>
      <c r="BB36" s="35">
        <f>'Total Stock by year_by_det_equi'!BB36*'Adjustment factor'!$E31</f>
        <v>3406.0851604513964</v>
      </c>
      <c r="BC36" s="35">
        <f>'Total Stock by year_by_det_equi'!BC36*'Adjustment factor'!$E31</f>
        <v>4629.3839055608432</v>
      </c>
      <c r="BD36" s="35">
        <f>'Total Stock by year_by_det_equi'!BD36*'Adjustment factor'!$E31</f>
        <v>5831.0947685314122</v>
      </c>
      <c r="BE36" s="35">
        <f>'Total Stock by year_by_det_equi'!BE36*'Adjustment factor'!$E31</f>
        <v>7046.2823390754475</v>
      </c>
      <c r="BF36" s="35">
        <f>'Total Stock by year_by_det_equi'!BF36*'Adjustment factor'!$E31</f>
        <v>8174.4880100922392</v>
      </c>
      <c r="BG36" s="35">
        <f>'Total Stock by year_by_det_equi'!BG36*'Adjustment factor'!$E31</f>
        <v>8356.6326857637396</v>
      </c>
      <c r="BH36" s="35">
        <f>'Total Stock by year_by_det_equi'!BH36*'Adjustment factor'!$E31</f>
        <v>8650.6011124607357</v>
      </c>
      <c r="BI36" s="35">
        <f>'Total Stock by year_by_det_equi'!BI36*'Adjustment factor'!$E31</f>
        <v>8376.8690325428215</v>
      </c>
      <c r="BJ36" s="35">
        <f>'Total Stock by year_by_det_equi'!BJ36*'Adjustment factor'!$E31</f>
        <v>8643.5682791300878</v>
      </c>
      <c r="BK36" s="35">
        <f>'Total Stock by year_by_det_equi'!BK36*'Adjustment factor'!$E31</f>
        <v>9125.0261858544418</v>
      </c>
      <c r="BL36" s="35">
        <f>'Total Stock by year_by_det_equi'!BL36*'Adjustment factor'!$E31</f>
        <v>9802.4245004291352</v>
      </c>
      <c r="BM36" s="35">
        <f>'Total Stock by year_by_det_equi'!BM36*'Adjustment factor'!$E31</f>
        <v>10220</v>
      </c>
      <c r="BN36" s="35">
        <f>'Total Stock by year_by_det_equi'!BN36*'Adjustment factor'!$E31</f>
        <v>9917.5277885010146</v>
      </c>
      <c r="BO36" s="35">
        <f>'Total Stock by year_by_det_equi'!BO36*'Adjustment factor'!$E31</f>
        <v>10305.480299261953</v>
      </c>
      <c r="BP36" s="35">
        <f>'Total Stock by year_by_det_equi'!BP36*'Adjustment factor'!$E31</f>
        <v>10226.394990896675</v>
      </c>
      <c r="BQ36" s="35">
        <f>'Total Stock by year_by_det_equi'!BQ36*'Adjustment factor'!$E31</f>
        <v>10328.057698494156</v>
      </c>
      <c r="BR36" s="35">
        <f>'Total Stock by year_by_det_equi'!BR36*'Adjustment factor'!$E31</f>
        <v>10578.916594507717</v>
      </c>
      <c r="BS36" s="35">
        <f>'Total Stock by year_by_det_equi'!BS36*'Adjustment factor'!$E31</f>
        <v>10259.087783485049</v>
      </c>
      <c r="BT36" s="35">
        <f>'Total Stock by year_by_det_equi'!BT36*'Adjustment factor'!$E31</f>
        <v>9712.4359312117849</v>
      </c>
    </row>
    <row r="37" spans="1:72" x14ac:dyDescent="0.25">
      <c r="A37" s="29">
        <v>4</v>
      </c>
      <c r="B37" t="s">
        <v>71</v>
      </c>
      <c r="C37" s="35">
        <f>'Total Stock by year_by_det_equi'!C37*'Adjustment factor'!$E32</f>
        <v>0</v>
      </c>
      <c r="D37" s="35">
        <f>'Total Stock by year_by_det_equi'!D37*'Adjustment factor'!$E32</f>
        <v>0</v>
      </c>
      <c r="E37" s="35">
        <f>'Total Stock by year_by_det_equi'!E37*'Adjustment factor'!$E32</f>
        <v>0</v>
      </c>
      <c r="F37" s="35">
        <f>'Total Stock by year_by_det_equi'!F37*'Adjustment factor'!$E32</f>
        <v>0</v>
      </c>
      <c r="G37" s="35">
        <f>'Total Stock by year_by_det_equi'!G37*'Adjustment factor'!$E32</f>
        <v>0</v>
      </c>
      <c r="H37" s="35">
        <f>'Total Stock by year_by_det_equi'!H37*'Adjustment factor'!$E32</f>
        <v>0</v>
      </c>
      <c r="I37" s="35">
        <f>'Total Stock by year_by_det_equi'!I37*'Adjustment factor'!$E32</f>
        <v>0</v>
      </c>
      <c r="J37" s="35">
        <f>'Total Stock by year_by_det_equi'!J37*'Adjustment factor'!$E32</f>
        <v>0</v>
      </c>
      <c r="K37" s="35">
        <f>'Total Stock by year_by_det_equi'!K37*'Adjustment factor'!$E32</f>
        <v>0</v>
      </c>
      <c r="L37" s="35">
        <f>'Total Stock by year_by_det_equi'!L37*'Adjustment factor'!$E32</f>
        <v>0</v>
      </c>
      <c r="M37" s="35">
        <f>'Total Stock by year_by_det_equi'!M37*'Adjustment factor'!$E32</f>
        <v>0</v>
      </c>
      <c r="N37" s="35">
        <f>'Total Stock by year_by_det_equi'!N37*'Adjustment factor'!$E32</f>
        <v>0</v>
      </c>
      <c r="O37" s="35">
        <f>'Total Stock by year_by_det_equi'!O37*'Adjustment factor'!$E32</f>
        <v>0</v>
      </c>
      <c r="P37" s="35">
        <f>'Total Stock by year_by_det_equi'!P37*'Adjustment factor'!$E32</f>
        <v>0</v>
      </c>
      <c r="Q37" s="35">
        <f>'Total Stock by year_by_det_equi'!Q37*'Adjustment factor'!$E32</f>
        <v>0</v>
      </c>
      <c r="R37" s="35">
        <f>'Total Stock by year_by_det_equi'!R37*'Adjustment factor'!$E32</f>
        <v>0</v>
      </c>
      <c r="S37" s="35">
        <f>'Total Stock by year_by_det_equi'!S37*'Adjustment factor'!$E32</f>
        <v>0</v>
      </c>
      <c r="T37" s="35">
        <f>'Total Stock by year_by_det_equi'!T37*'Adjustment factor'!$E32</f>
        <v>0</v>
      </c>
      <c r="U37" s="35">
        <f>'Total Stock by year_by_det_equi'!U37*'Adjustment factor'!$E32</f>
        <v>0</v>
      </c>
      <c r="V37" s="35">
        <f>'Total Stock by year_by_det_equi'!V37*'Adjustment factor'!$E32</f>
        <v>0</v>
      </c>
      <c r="W37" s="35">
        <f>'Total Stock by year_by_det_equi'!W37*'Adjustment factor'!$E32</f>
        <v>0</v>
      </c>
      <c r="X37" s="35">
        <f>'Total Stock by year_by_det_equi'!X37*'Adjustment factor'!$E32</f>
        <v>0</v>
      </c>
      <c r="Y37" s="35">
        <f>'Total Stock by year_by_det_equi'!Y37*'Adjustment factor'!$E32</f>
        <v>0</v>
      </c>
      <c r="Z37" s="35">
        <f>'Total Stock by year_by_det_equi'!Z37*'Adjustment factor'!$E32</f>
        <v>0</v>
      </c>
      <c r="AA37" s="35">
        <f>'Total Stock by year_by_det_equi'!AA37*'Adjustment factor'!$E32</f>
        <v>0</v>
      </c>
      <c r="AB37" s="35">
        <f>'Total Stock by year_by_det_equi'!AB37*'Adjustment factor'!$E32</f>
        <v>0</v>
      </c>
      <c r="AC37" s="35">
        <f>'Total Stock by year_by_det_equi'!AC37*'Adjustment factor'!$E32</f>
        <v>0</v>
      </c>
      <c r="AD37" s="35">
        <f>'Total Stock by year_by_det_equi'!AD37*'Adjustment factor'!$E32</f>
        <v>0</v>
      </c>
      <c r="AE37" s="35">
        <f>'Total Stock by year_by_det_equi'!AE37*'Adjustment factor'!$E32</f>
        <v>0</v>
      </c>
      <c r="AF37" s="35">
        <f>'Total Stock by year_by_det_equi'!AF37*'Adjustment factor'!$E32</f>
        <v>0</v>
      </c>
      <c r="AG37" s="35">
        <f>'Total Stock by year_by_det_equi'!AG37*'Adjustment factor'!$E32</f>
        <v>0</v>
      </c>
      <c r="AH37" s="35">
        <f>'Total Stock by year_by_det_equi'!AH37*'Adjustment factor'!$E32</f>
        <v>0</v>
      </c>
      <c r="AI37" s="35">
        <f>'Total Stock by year_by_det_equi'!AI37*'Adjustment factor'!$E32</f>
        <v>0</v>
      </c>
      <c r="AJ37" s="35">
        <f>'Total Stock by year_by_det_equi'!AJ37*'Adjustment factor'!$E32</f>
        <v>0</v>
      </c>
      <c r="AK37" s="35">
        <f>'Total Stock by year_by_det_equi'!AK37*'Adjustment factor'!$E32</f>
        <v>0</v>
      </c>
      <c r="AL37" s="35">
        <f>'Total Stock by year_by_det_equi'!AL37*'Adjustment factor'!$E32</f>
        <v>0</v>
      </c>
      <c r="AM37" s="35">
        <f>'Total Stock by year_by_det_equi'!AM37*'Adjustment factor'!$E32</f>
        <v>0</v>
      </c>
      <c r="AN37" s="35">
        <f>'Total Stock by year_by_det_equi'!AN37*'Adjustment factor'!$E32</f>
        <v>0</v>
      </c>
      <c r="AO37" s="35">
        <f>'Total Stock by year_by_det_equi'!AO37*'Adjustment factor'!$E32</f>
        <v>0</v>
      </c>
      <c r="AP37" s="35">
        <f>'Total Stock by year_by_det_equi'!AP37*'Adjustment factor'!$E32</f>
        <v>0</v>
      </c>
      <c r="AQ37" s="35">
        <f>'Total Stock by year_by_det_equi'!AQ37*'Adjustment factor'!$E32</f>
        <v>0</v>
      </c>
      <c r="AR37" s="35">
        <f>'Total Stock by year_by_det_equi'!AR37*'Adjustment factor'!$E32</f>
        <v>0</v>
      </c>
      <c r="AS37" s="35">
        <f>'Total Stock by year_by_det_equi'!AS37*'Adjustment factor'!$E32</f>
        <v>0</v>
      </c>
      <c r="AT37" s="35">
        <f>'Total Stock by year_by_det_equi'!AT37*'Adjustment factor'!$E32</f>
        <v>0</v>
      </c>
      <c r="AU37" s="35">
        <f>'Total Stock by year_by_det_equi'!AU37*'Adjustment factor'!$E32</f>
        <v>0</v>
      </c>
      <c r="AV37" s="35">
        <f>'Total Stock by year_by_det_equi'!AV37*'Adjustment factor'!$E32</f>
        <v>0</v>
      </c>
      <c r="AW37" s="35">
        <f>'Total Stock by year_by_det_equi'!AW37*'Adjustment factor'!$E32</f>
        <v>0</v>
      </c>
      <c r="AX37" s="35">
        <f>'Total Stock by year_by_det_equi'!AX37*'Adjustment factor'!$E32</f>
        <v>60.372581299341199</v>
      </c>
      <c r="AY37" s="35">
        <f>'Total Stock by year_by_det_equi'!AY37*'Adjustment factor'!$E32</f>
        <v>179.28318270017863</v>
      </c>
      <c r="AZ37" s="35">
        <f>'Total Stock by year_by_det_equi'!AZ37*'Adjustment factor'!$E32</f>
        <v>371.67429340435405</v>
      </c>
      <c r="BA37" s="35">
        <f>'Total Stock by year_by_det_equi'!BA37*'Adjustment factor'!$E32</f>
        <v>693.93029244261129</v>
      </c>
      <c r="BB37" s="35">
        <f>'Total Stock by year_by_det_equi'!BB37*'Adjustment factor'!$E32</f>
        <v>1182.9134791386355</v>
      </c>
      <c r="BC37" s="35">
        <f>'Total Stock by year_by_det_equi'!BC37*'Adjustment factor'!$E32</f>
        <v>2495.7992002381902</v>
      </c>
      <c r="BD37" s="35">
        <f>'Total Stock by year_by_det_equi'!BD37*'Adjustment factor'!$E32</f>
        <v>4213.1070419117159</v>
      </c>
      <c r="BE37" s="35">
        <f>'Total Stock by year_by_det_equi'!BE37*'Adjustment factor'!$E32</f>
        <v>6214.3633642942668</v>
      </c>
      <c r="BF37" s="35">
        <f>'Total Stock by year_by_det_equi'!BF37*'Adjustment factor'!$E32</f>
        <v>8073.8139578899709</v>
      </c>
      <c r="BG37" s="35">
        <f>'Total Stock by year_by_det_equi'!BG37*'Adjustment factor'!$E32</f>
        <v>10023.452864766328</v>
      </c>
      <c r="BH37" s="35">
        <f>'Total Stock by year_by_det_equi'!BH37*'Adjustment factor'!$E32</f>
        <v>12165.885523016455</v>
      </c>
      <c r="BI37" s="35">
        <f>'Total Stock by year_by_det_equi'!BI37*'Adjustment factor'!$E32</f>
        <v>14428.989706688413</v>
      </c>
      <c r="BJ37" s="35">
        <f>'Total Stock by year_by_det_equi'!BJ37*'Adjustment factor'!$E32</f>
        <v>17901.861979511476</v>
      </c>
      <c r="BK37" s="35">
        <f>'Total Stock by year_by_det_equi'!BK37*'Adjustment factor'!$E32</f>
        <v>22544.032391979428</v>
      </c>
      <c r="BL37" s="35">
        <f>'Total Stock by year_by_det_equi'!BL37*'Adjustment factor'!$E32</f>
        <v>28189.030060886922</v>
      </c>
      <c r="BM37" s="35">
        <f>'Total Stock by year_by_det_equi'!BM37*'Adjustment factor'!$E32</f>
        <v>33002</v>
      </c>
      <c r="BN37" s="35">
        <f>'Total Stock by year_by_det_equi'!BN37*'Adjustment factor'!$E32</f>
        <v>37205.932696095377</v>
      </c>
      <c r="BO37" s="35">
        <f>'Total Stock by year_by_det_equi'!BO37*'Adjustment factor'!$E32</f>
        <v>41764.093775058478</v>
      </c>
      <c r="BP37" s="35">
        <f>'Total Stock by year_by_det_equi'!BP37*'Adjustment factor'!$E32</f>
        <v>46820.555032137039</v>
      </c>
      <c r="BQ37" s="35">
        <f>'Total Stock by year_by_det_equi'!BQ37*'Adjustment factor'!$E32</f>
        <v>52227.590968801829</v>
      </c>
      <c r="BR37" s="35">
        <f>'Total Stock by year_by_det_equi'!BR37*'Adjustment factor'!$E32</f>
        <v>55729.304766249203</v>
      </c>
      <c r="BS37" s="35">
        <f>'Total Stock by year_by_det_equi'!BS37*'Adjustment factor'!$E32</f>
        <v>59076.846647010221</v>
      </c>
      <c r="BT37" s="35">
        <f>'Total Stock by year_by_det_equi'!BT37*'Adjustment factor'!$E32</f>
        <v>60483.745684560636</v>
      </c>
    </row>
    <row r="38" spans="1:72" x14ac:dyDescent="0.25">
      <c r="A38" s="29">
        <v>5</v>
      </c>
      <c r="B38" t="s">
        <v>73</v>
      </c>
      <c r="C38" s="35">
        <f>'Total Stock by year_by_det_equi'!C38*'Adjustment factor'!$E33</f>
        <v>107.21357511421374</v>
      </c>
      <c r="D38" s="35">
        <f>'Total Stock by year_by_det_equi'!D38*'Adjustment factor'!$E33</f>
        <v>116.39413118774225</v>
      </c>
      <c r="E38" s="35">
        <f>'Total Stock by year_by_det_equi'!E38*'Adjustment factor'!$E33</f>
        <v>125.62693752618617</v>
      </c>
      <c r="F38" s="35">
        <f>'Total Stock by year_by_det_equi'!F38*'Adjustment factor'!$E33</f>
        <v>132.4872908214725</v>
      </c>
      <c r="G38" s="35">
        <f>'Total Stock by year_by_det_equi'!G38*'Adjustment factor'!$E33</f>
        <v>143.66413174208924</v>
      </c>
      <c r="H38" s="35">
        <f>'Total Stock by year_by_det_equi'!H38*'Adjustment factor'!$E33</f>
        <v>159.97417669465915</v>
      </c>
      <c r="I38" s="35">
        <f>'Total Stock by year_by_det_equi'!I38*'Adjustment factor'!$E33</f>
        <v>186.58761227687259</v>
      </c>
      <c r="J38" s="35">
        <f>'Total Stock by year_by_det_equi'!J38*'Adjustment factor'!$E33</f>
        <v>225.13760073213868</v>
      </c>
      <c r="K38" s="35">
        <f>'Total Stock by year_by_det_equi'!K38*'Adjustment factor'!$E33</f>
        <v>255.35179658392602</v>
      </c>
      <c r="L38" s="35">
        <f>'Total Stock by year_by_det_equi'!L38*'Adjustment factor'!$E33</f>
        <v>291.62622452160463</v>
      </c>
      <c r="M38" s="35">
        <f>'Total Stock by year_by_det_equi'!M38*'Adjustment factor'!$E33</f>
        <v>333.98918119879943</v>
      </c>
      <c r="N38" s="35">
        <f>'Total Stock by year_by_det_equi'!N38*'Adjustment factor'!$E33</f>
        <v>394.79575383646392</v>
      </c>
      <c r="O38" s="35">
        <f>'Total Stock by year_by_det_equi'!O38*'Adjustment factor'!$E33</f>
        <v>450.5557307456728</v>
      </c>
      <c r="P38" s="35">
        <f>'Total Stock by year_by_det_equi'!P38*'Adjustment factor'!$E33</f>
        <v>545.71622479844916</v>
      </c>
      <c r="Q38" s="35">
        <f>'Total Stock by year_by_det_equi'!Q38*'Adjustment factor'!$E33</f>
        <v>660.63307642922621</v>
      </c>
      <c r="R38" s="35">
        <f>'Total Stock by year_by_det_equi'!R38*'Adjustment factor'!$E33</f>
        <v>800.43787181684013</v>
      </c>
      <c r="S38" s="35">
        <f>'Total Stock by year_by_det_equi'!S38*'Adjustment factor'!$E33</f>
        <v>937.67706216154818</v>
      </c>
      <c r="T38" s="35">
        <f>'Total Stock by year_by_det_equi'!T38*'Adjustment factor'!$E33</f>
        <v>1075.6362696641663</v>
      </c>
      <c r="U38" s="35">
        <f>'Total Stock by year_by_det_equi'!U38*'Adjustment factor'!$E33</f>
        <v>1206.8835466053436</v>
      </c>
      <c r="V38" s="35">
        <f>'Total Stock by year_by_det_equi'!V38*'Adjustment factor'!$E33</f>
        <v>1429.7846650786485</v>
      </c>
      <c r="W38" s="35">
        <f>'Total Stock by year_by_det_equi'!W38*'Adjustment factor'!$E33</f>
        <v>1675.9469238853203</v>
      </c>
      <c r="X38" s="35">
        <f>'Total Stock by year_by_det_equi'!X38*'Adjustment factor'!$E33</f>
        <v>1934.1839554931728</v>
      </c>
      <c r="Y38" s="35">
        <f>'Total Stock by year_by_det_equi'!Y38*'Adjustment factor'!$E33</f>
        <v>2196.7397401342696</v>
      </c>
      <c r="Z38" s="35">
        <f>'Total Stock by year_by_det_equi'!Z38*'Adjustment factor'!$E33</f>
        <v>2535.3432757867654</v>
      </c>
      <c r="AA38" s="35">
        <f>'Total Stock by year_by_det_equi'!AA38*'Adjustment factor'!$E33</f>
        <v>2873.0332491488111</v>
      </c>
      <c r="AB38" s="35">
        <f>'Total Stock by year_by_det_equi'!AB38*'Adjustment factor'!$E33</f>
        <v>3122.7441349136898</v>
      </c>
      <c r="AC38" s="35">
        <f>'Total Stock by year_by_det_equi'!AC38*'Adjustment factor'!$E33</f>
        <v>3298.9715985660541</v>
      </c>
      <c r="AD38" s="35">
        <f>'Total Stock by year_by_det_equi'!AD38*'Adjustment factor'!$E33</f>
        <v>3590.7484578754766</v>
      </c>
      <c r="AE38" s="35">
        <f>'Total Stock by year_by_det_equi'!AE38*'Adjustment factor'!$E33</f>
        <v>3855.5084204984018</v>
      </c>
      <c r="AF38" s="35">
        <f>'Total Stock by year_by_det_equi'!AF38*'Adjustment factor'!$E33</f>
        <v>4103.172369067227</v>
      </c>
      <c r="AG38" s="35">
        <f>'Total Stock by year_by_det_equi'!AG38*'Adjustment factor'!$E33</f>
        <v>4458.7690346182899</v>
      </c>
      <c r="AH38" s="35">
        <f>'Total Stock by year_by_det_equi'!AH38*'Adjustment factor'!$E33</f>
        <v>5042.1154268938426</v>
      </c>
      <c r="AI38" s="35">
        <f>'Total Stock by year_by_det_equi'!AI38*'Adjustment factor'!$E33</f>
        <v>5823.4247050080703</v>
      </c>
      <c r="AJ38" s="35">
        <f>'Total Stock by year_by_det_equi'!AJ38*'Adjustment factor'!$E33</f>
        <v>6964.7120823894238</v>
      </c>
      <c r="AK38" s="35">
        <f>'Total Stock by year_by_det_equi'!AK38*'Adjustment factor'!$E33</f>
        <v>8658.532715685702</v>
      </c>
      <c r="AL38" s="35">
        <f>'Total Stock by year_by_det_equi'!AL38*'Adjustment factor'!$E33</f>
        <v>10347.7907913539</v>
      </c>
      <c r="AM38" s="35">
        <f>'Total Stock by year_by_det_equi'!AM38*'Adjustment factor'!$E33</f>
        <v>11887.53089817135</v>
      </c>
      <c r="AN38" s="35">
        <f>'Total Stock by year_by_det_equi'!AN38*'Adjustment factor'!$E33</f>
        <v>13753.427466191704</v>
      </c>
      <c r="AO38" s="35">
        <f>'Total Stock by year_by_det_equi'!AO38*'Adjustment factor'!$E33</f>
        <v>15226.870800708222</v>
      </c>
      <c r="AP38" s="35">
        <f>'Total Stock by year_by_det_equi'!AP38*'Adjustment factor'!$E33</f>
        <v>16827.112422606129</v>
      </c>
      <c r="AQ38" s="35">
        <f>'Total Stock by year_by_det_equi'!AQ38*'Adjustment factor'!$E33</f>
        <v>18771.691854006782</v>
      </c>
      <c r="AR38" s="35">
        <f>'Total Stock by year_by_det_equi'!AR38*'Adjustment factor'!$E33</f>
        <v>20742.052819144512</v>
      </c>
      <c r="AS38" s="35">
        <f>'Total Stock by year_by_det_equi'!AS38*'Adjustment factor'!$E33</f>
        <v>23298.481632747731</v>
      </c>
      <c r="AT38" s="35">
        <f>'Total Stock by year_by_det_equi'!AT38*'Adjustment factor'!$E33</f>
        <v>25822.631412878913</v>
      </c>
      <c r="AU38" s="35">
        <f>'Total Stock by year_by_det_equi'!AU38*'Adjustment factor'!$E33</f>
        <v>28644.713341855466</v>
      </c>
      <c r="AV38" s="35">
        <f>'Total Stock by year_by_det_equi'!AV38*'Adjustment factor'!$E33</f>
        <v>31361.695438424646</v>
      </c>
      <c r="AW38" s="35">
        <f>'Total Stock by year_by_det_equi'!AW38*'Adjustment factor'!$E33</f>
        <v>34831.912069511891</v>
      </c>
      <c r="AX38" s="35">
        <f>'Total Stock by year_by_det_equi'!AX38*'Adjustment factor'!$E33</f>
        <v>38650.3524103331</v>
      </c>
      <c r="AY38" s="35">
        <f>'Total Stock by year_by_det_equi'!AY38*'Adjustment factor'!$E33</f>
        <v>44413.31202882732</v>
      </c>
      <c r="AZ38" s="35">
        <f>'Total Stock by year_by_det_equi'!AZ38*'Adjustment factor'!$E33</f>
        <v>52044.311814434921</v>
      </c>
      <c r="BA38" s="35">
        <f>'Total Stock by year_by_det_equi'!BA38*'Adjustment factor'!$E33</f>
        <v>61996.225862872299</v>
      </c>
      <c r="BB38" s="35">
        <f>'Total Stock by year_by_det_equi'!BB38*'Adjustment factor'!$E33</f>
        <v>74191.657864835521</v>
      </c>
      <c r="BC38" s="35">
        <f>'Total Stock by year_by_det_equi'!BC38*'Adjustment factor'!$E33</f>
        <v>90318.687222657929</v>
      </c>
      <c r="BD38" s="35">
        <f>'Total Stock by year_by_det_equi'!BD38*'Adjustment factor'!$E33</f>
        <v>113523.46676877642</v>
      </c>
      <c r="BE38" s="35">
        <f>'Total Stock by year_by_det_equi'!BE38*'Adjustment factor'!$E33</f>
        <v>148218.75159380978</v>
      </c>
      <c r="BF38" s="35">
        <f>'Total Stock by year_by_det_equi'!BF38*'Adjustment factor'!$E33</f>
        <v>180475.93557253963</v>
      </c>
      <c r="BG38" s="35">
        <f>'Total Stock by year_by_det_equi'!BG38*'Adjustment factor'!$E33</f>
        <v>204721.63412214964</v>
      </c>
      <c r="BH38" s="35">
        <f>'Total Stock by year_by_det_equi'!BH38*'Adjustment factor'!$E33</f>
        <v>237592.94335185195</v>
      </c>
      <c r="BI38" s="35">
        <f>'Total Stock by year_by_det_equi'!BI38*'Adjustment factor'!$E33</f>
        <v>280026.73794108629</v>
      </c>
      <c r="BJ38" s="35">
        <f>'Total Stock by year_by_det_equi'!BJ38*'Adjustment factor'!$E33</f>
        <v>325498.89683165826</v>
      </c>
      <c r="BK38" s="35">
        <f>'Total Stock by year_by_det_equi'!BK38*'Adjustment factor'!$E33</f>
        <v>385559.89904544404</v>
      </c>
      <c r="BL38" s="35">
        <f>'Total Stock by year_by_det_equi'!BL38*'Adjustment factor'!$E33</f>
        <v>461575.73849193909</v>
      </c>
      <c r="BM38" s="35">
        <f>'Total Stock by year_by_det_equi'!BM38*'Adjustment factor'!$E33</f>
        <v>535862</v>
      </c>
      <c r="BN38" s="35">
        <f>'Total Stock by year_by_det_equi'!BN38*'Adjustment factor'!$E33</f>
        <v>597354.20550210553</v>
      </c>
      <c r="BO38" s="35">
        <f>'Total Stock by year_by_det_equi'!BO38*'Adjustment factor'!$E33</f>
        <v>684998.15417277475</v>
      </c>
      <c r="BP38" s="35">
        <f>'Total Stock by year_by_det_equi'!BP38*'Adjustment factor'!$E33</f>
        <v>767766.82629113283</v>
      </c>
      <c r="BQ38" s="35">
        <f>'Total Stock by year_by_det_equi'!BQ38*'Adjustment factor'!$E33</f>
        <v>869652.91490952624</v>
      </c>
      <c r="BR38" s="35">
        <f>'Total Stock by year_by_det_equi'!BR38*'Adjustment factor'!$E33</f>
        <v>1000893.2124181901</v>
      </c>
      <c r="BS38" s="35">
        <f>'Total Stock by year_by_det_equi'!BS38*'Adjustment factor'!$E33</f>
        <v>1174372.8688471993</v>
      </c>
      <c r="BT38" s="35">
        <f>'Total Stock by year_by_det_equi'!BT38*'Adjustment factor'!$E33</f>
        <v>1419590.7352857513</v>
      </c>
    </row>
    <row r="39" spans="1:72" x14ac:dyDescent="0.25">
      <c r="A39" s="29">
        <v>10</v>
      </c>
      <c r="B39" t="s">
        <v>81</v>
      </c>
      <c r="C39" s="35">
        <f>'Total Stock by year_by_det_equi'!C39*'Adjustment factor'!$E34</f>
        <v>65.529128496762311</v>
      </c>
      <c r="D39" s="35">
        <f>'Total Stock by year_by_det_equi'!D39*'Adjustment factor'!$E34</f>
        <v>82.164512545834569</v>
      </c>
      <c r="E39" s="35">
        <f>'Total Stock by year_by_det_equi'!E39*'Adjustment factor'!$E34</f>
        <v>100.43763940637402</v>
      </c>
      <c r="F39" s="35">
        <f>'Total Stock by year_by_det_equi'!F39*'Adjustment factor'!$E34</f>
        <v>113.49203132284853</v>
      </c>
      <c r="G39" s="35">
        <f>'Total Stock by year_by_det_equi'!G39*'Adjustment factor'!$E34</f>
        <v>126.32435478112089</v>
      </c>
      <c r="H39" s="35">
        <f>'Total Stock by year_by_det_equi'!H39*'Adjustment factor'!$E34</f>
        <v>139.14451745655512</v>
      </c>
      <c r="I39" s="35">
        <f>'Total Stock by year_by_det_equi'!I39*'Adjustment factor'!$E34</f>
        <v>151.09410957834348</v>
      </c>
      <c r="J39" s="35">
        <f>'Total Stock by year_by_det_equi'!J39*'Adjustment factor'!$E34</f>
        <v>171.81910874969134</v>
      </c>
      <c r="K39" s="35">
        <f>'Total Stock by year_by_det_equi'!K39*'Adjustment factor'!$E34</f>
        <v>190.88573034227156</v>
      </c>
      <c r="L39" s="35">
        <f>'Total Stock by year_by_det_equi'!L39*'Adjustment factor'!$E34</f>
        <v>209.52000371823883</v>
      </c>
      <c r="M39" s="35">
        <f>'Total Stock by year_by_det_equi'!M39*'Adjustment factor'!$E34</f>
        <v>225.07129720383818</v>
      </c>
      <c r="N39" s="35">
        <f>'Total Stock by year_by_det_equi'!N39*'Adjustment factor'!$E34</f>
        <v>240.60231126645931</v>
      </c>
      <c r="O39" s="35">
        <f>'Total Stock by year_by_det_equi'!O39*'Adjustment factor'!$E34</f>
        <v>240.55180880694317</v>
      </c>
      <c r="P39" s="35">
        <f>'Total Stock by year_by_det_equi'!P39*'Adjustment factor'!$E34</f>
        <v>269.64303463624083</v>
      </c>
      <c r="Q39" s="35">
        <f>'Total Stock by year_by_det_equi'!Q39*'Adjustment factor'!$E34</f>
        <v>307.87048600911811</v>
      </c>
      <c r="R39" s="35">
        <f>'Total Stock by year_by_det_equi'!R39*'Adjustment factor'!$E34</f>
        <v>343.1908830481936</v>
      </c>
      <c r="S39" s="35">
        <f>'Total Stock by year_by_det_equi'!S39*'Adjustment factor'!$E34</f>
        <v>395.40298356147497</v>
      </c>
      <c r="T39" s="35">
        <f>'Total Stock by year_by_det_equi'!T39*'Adjustment factor'!$E34</f>
        <v>515.3406419987075</v>
      </c>
      <c r="U39" s="35">
        <f>'Total Stock by year_by_det_equi'!U39*'Adjustment factor'!$E34</f>
        <v>706.71224074103884</v>
      </c>
      <c r="V39" s="35">
        <f>'Total Stock by year_by_det_equi'!V39*'Adjustment factor'!$E34</f>
        <v>932.69337429523296</v>
      </c>
      <c r="W39" s="35">
        <f>'Total Stock by year_by_det_equi'!W39*'Adjustment factor'!$E34</f>
        <v>1229.7533357800703</v>
      </c>
      <c r="X39" s="35">
        <f>'Total Stock by year_by_det_equi'!X39*'Adjustment factor'!$E34</f>
        <v>1412.2891507112356</v>
      </c>
      <c r="Y39" s="35">
        <f>'Total Stock by year_by_det_equi'!Y39*'Adjustment factor'!$E34</f>
        <v>1572.078849927432</v>
      </c>
      <c r="Z39" s="35">
        <f>'Total Stock by year_by_det_equi'!Z39*'Adjustment factor'!$E34</f>
        <v>1751.2569647242512</v>
      </c>
      <c r="AA39" s="35">
        <f>'Total Stock by year_by_det_equi'!AA39*'Adjustment factor'!$E34</f>
        <v>1978.2929172587337</v>
      </c>
      <c r="AB39" s="35">
        <f>'Total Stock by year_by_det_equi'!AB39*'Adjustment factor'!$E34</f>
        <v>2360.5483806462871</v>
      </c>
      <c r="AC39" s="35">
        <f>'Total Stock by year_by_det_equi'!AC39*'Adjustment factor'!$E34</f>
        <v>3115.0595691330323</v>
      </c>
      <c r="AD39" s="35">
        <f>'Total Stock by year_by_det_equi'!AD39*'Adjustment factor'!$E34</f>
        <v>4001.8666639257003</v>
      </c>
      <c r="AE39" s="35">
        <f>'Total Stock by year_by_det_equi'!AE39*'Adjustment factor'!$E34</f>
        <v>5033.7280178471938</v>
      </c>
      <c r="AF39" s="35">
        <f>'Total Stock by year_by_det_equi'!AF39*'Adjustment factor'!$E34</f>
        <v>6303.1392881800648</v>
      </c>
      <c r="AG39" s="35">
        <f>'Total Stock by year_by_det_equi'!AG39*'Adjustment factor'!$E34</f>
        <v>7839.1716081626264</v>
      </c>
      <c r="AH39" s="35">
        <f>'Total Stock by year_by_det_equi'!AH39*'Adjustment factor'!$E34</f>
        <v>9118.9885684589008</v>
      </c>
      <c r="AI39" s="35">
        <f>'Total Stock by year_by_det_equi'!AI39*'Adjustment factor'!$E34</f>
        <v>10754.785489961629</v>
      </c>
      <c r="AJ39" s="35">
        <f>'Total Stock by year_by_det_equi'!AJ39*'Adjustment factor'!$E34</f>
        <v>12496.465021668899</v>
      </c>
      <c r="AK39" s="35">
        <f>'Total Stock by year_by_det_equi'!AK39*'Adjustment factor'!$E34</f>
        <v>14466.950915824547</v>
      </c>
      <c r="AL39" s="35">
        <f>'Total Stock by year_by_det_equi'!AL39*'Adjustment factor'!$E34</f>
        <v>16400.735183657234</v>
      </c>
      <c r="AM39" s="35">
        <f>'Total Stock by year_by_det_equi'!AM39*'Adjustment factor'!$E34</f>
        <v>17798.299325147549</v>
      </c>
      <c r="AN39" s="35">
        <f>'Total Stock by year_by_det_equi'!AN39*'Adjustment factor'!$E34</f>
        <v>18878.825203074623</v>
      </c>
      <c r="AO39" s="35">
        <f>'Total Stock by year_by_det_equi'!AO39*'Adjustment factor'!$E34</f>
        <v>20721.941713211396</v>
      </c>
      <c r="AP39" s="35">
        <f>'Total Stock by year_by_det_equi'!AP39*'Adjustment factor'!$E34</f>
        <v>22017.427437401009</v>
      </c>
      <c r="AQ39" s="35">
        <f>'Total Stock by year_by_det_equi'!AQ39*'Adjustment factor'!$E34</f>
        <v>23743.191668213181</v>
      </c>
      <c r="AR39" s="35">
        <f>'Total Stock by year_by_det_equi'!AR39*'Adjustment factor'!$E34</f>
        <v>25780.266194732641</v>
      </c>
      <c r="AS39" s="35">
        <f>'Total Stock by year_by_det_equi'!AS39*'Adjustment factor'!$E34</f>
        <v>28058.635669896907</v>
      </c>
      <c r="AT39" s="35">
        <f>'Total Stock by year_by_det_equi'!AT39*'Adjustment factor'!$E34</f>
        <v>30533.157115317197</v>
      </c>
      <c r="AU39" s="35">
        <f>'Total Stock by year_by_det_equi'!AU39*'Adjustment factor'!$E34</f>
        <v>32476.580405638397</v>
      </c>
      <c r="AV39" s="35">
        <f>'Total Stock by year_by_det_equi'!AV39*'Adjustment factor'!$E34</f>
        <v>34486.992596448763</v>
      </c>
      <c r="AW39" s="35">
        <f>'Total Stock by year_by_det_equi'!AW39*'Adjustment factor'!$E34</f>
        <v>36648.63710573448</v>
      </c>
      <c r="AX39" s="35">
        <f>'Total Stock by year_by_det_equi'!AX39*'Adjustment factor'!$E34</f>
        <v>39510.197246995405</v>
      </c>
      <c r="AY39" s="35">
        <f>'Total Stock by year_by_det_equi'!AY39*'Adjustment factor'!$E34</f>
        <v>42131.508783663841</v>
      </c>
      <c r="AZ39" s="35">
        <f>'Total Stock by year_by_det_equi'!AZ39*'Adjustment factor'!$E34</f>
        <v>43946.384039229823</v>
      </c>
      <c r="BA39" s="35">
        <f>'Total Stock by year_by_det_equi'!BA39*'Adjustment factor'!$E34</f>
        <v>45103.331869410831</v>
      </c>
      <c r="BB39" s="35">
        <f>'Total Stock by year_by_det_equi'!BB39*'Adjustment factor'!$E34</f>
        <v>44964.636081479948</v>
      </c>
      <c r="BC39" s="35">
        <f>'Total Stock by year_by_det_equi'!BC39*'Adjustment factor'!$E34</f>
        <v>44934.261856260557</v>
      </c>
      <c r="BD39" s="35">
        <f>'Total Stock by year_by_det_equi'!BD39*'Adjustment factor'!$E34</f>
        <v>44060.499709469303</v>
      </c>
      <c r="BE39" s="35">
        <f>'Total Stock by year_by_det_equi'!BE39*'Adjustment factor'!$E34</f>
        <v>43241.926976119728</v>
      </c>
      <c r="BF39" s="35">
        <f>'Total Stock by year_by_det_equi'!BF39*'Adjustment factor'!$E34</f>
        <v>40551.287480102706</v>
      </c>
      <c r="BG39" s="35">
        <f>'Total Stock by year_by_det_equi'!BG39*'Adjustment factor'!$E34</f>
        <v>36894.346039446282</v>
      </c>
      <c r="BH39" s="35">
        <f>'Total Stock by year_by_det_equi'!BH39*'Adjustment factor'!$E34</f>
        <v>34606.143060735638</v>
      </c>
      <c r="BI39" s="35">
        <f>'Total Stock by year_by_det_equi'!BI39*'Adjustment factor'!$E34</f>
        <v>32807.824428438274</v>
      </c>
      <c r="BJ39" s="35">
        <f>'Total Stock by year_by_det_equi'!BJ39*'Adjustment factor'!$E34</f>
        <v>31104.571042287782</v>
      </c>
      <c r="BK39" s="35">
        <f>'Total Stock by year_by_det_equi'!BK39*'Adjustment factor'!$E34</f>
        <v>29247.471716089891</v>
      </c>
      <c r="BL39" s="35">
        <f>'Total Stock by year_by_det_equi'!BL39*'Adjustment factor'!$E34</f>
        <v>29912.398370899406</v>
      </c>
      <c r="BM39" s="35">
        <f>'Total Stock by year_by_det_equi'!BM39*'Adjustment factor'!$E34</f>
        <v>31229.999999999996</v>
      </c>
      <c r="BN39" s="35">
        <f>'Total Stock by year_by_det_equi'!BN39*'Adjustment factor'!$E34</f>
        <v>31128.484913644541</v>
      </c>
      <c r="BO39" s="35">
        <f>'Total Stock by year_by_det_equi'!BO39*'Adjustment factor'!$E34</f>
        <v>31769.03061422379</v>
      </c>
      <c r="BP39" s="35">
        <f>'Total Stock by year_by_det_equi'!BP39*'Adjustment factor'!$E34</f>
        <v>33557.049571401032</v>
      </c>
      <c r="BQ39" s="35">
        <f>'Total Stock by year_by_det_equi'!BQ39*'Adjustment factor'!$E34</f>
        <v>35309.866861312214</v>
      </c>
      <c r="BR39" s="35">
        <f>'Total Stock by year_by_det_equi'!BR39*'Adjustment factor'!$E34</f>
        <v>36698.257106617522</v>
      </c>
      <c r="BS39" s="35">
        <f>'Total Stock by year_by_det_equi'!BS39*'Adjustment factor'!$E34</f>
        <v>37247.821853802176</v>
      </c>
      <c r="BT39" s="35">
        <f>'Total Stock by year_by_det_equi'!BT39*'Adjustment factor'!$E34</f>
        <v>38048.199268869226</v>
      </c>
    </row>
    <row r="40" spans="1:72" x14ac:dyDescent="0.25">
      <c r="A40" s="29">
        <v>6</v>
      </c>
      <c r="B40" t="s">
        <v>75</v>
      </c>
      <c r="C40" s="35">
        <f>'Total Stock by year_by_det_equi'!C40*'Adjustment factor'!$E35</f>
        <v>75.499137218406318</v>
      </c>
      <c r="D40" s="35">
        <f>'Total Stock by year_by_det_equi'!D40*'Adjustment factor'!$E35</f>
        <v>94.598768680297681</v>
      </c>
      <c r="E40" s="35">
        <f>'Total Stock by year_by_det_equi'!E40*'Adjustment factor'!$E35</f>
        <v>114.20317513424472</v>
      </c>
      <c r="F40" s="35">
        <f>'Total Stock by year_by_det_equi'!F40*'Adjustment factor'!$E35</f>
        <v>128.91108528785549</v>
      </c>
      <c r="G40" s="35">
        <f>'Total Stock by year_by_det_equi'!G40*'Adjustment factor'!$E35</f>
        <v>146.03344465895967</v>
      </c>
      <c r="H40" s="35">
        <f>'Total Stock by year_by_det_equi'!H40*'Adjustment factor'!$E35</f>
        <v>169.82831461205024</v>
      </c>
      <c r="I40" s="35">
        <f>'Total Stock by year_by_det_equi'!I40*'Adjustment factor'!$E35</f>
        <v>193.69951190230086</v>
      </c>
      <c r="J40" s="35">
        <f>'Total Stock by year_by_det_equi'!J40*'Adjustment factor'!$E35</f>
        <v>214.05848001857731</v>
      </c>
      <c r="K40" s="35">
        <f>'Total Stock by year_by_det_equi'!K40*'Adjustment factor'!$E35</f>
        <v>229.97563803984178</v>
      </c>
      <c r="L40" s="35">
        <f>'Total Stock by year_by_det_equi'!L40*'Adjustment factor'!$E35</f>
        <v>252.07244087247651</v>
      </c>
      <c r="M40" s="35">
        <f>'Total Stock by year_by_det_equi'!M40*'Adjustment factor'!$E35</f>
        <v>277.60556891687634</v>
      </c>
      <c r="N40" s="35">
        <f>'Total Stock by year_by_det_equi'!N40*'Adjustment factor'!$E35</f>
        <v>303.09102192504321</v>
      </c>
      <c r="O40" s="35">
        <f>'Total Stock by year_by_det_equi'!O40*'Adjustment factor'!$E35</f>
        <v>322.16445666507303</v>
      </c>
      <c r="P40" s="35">
        <f>'Total Stock by year_by_det_equi'!P40*'Adjustment factor'!$E35</f>
        <v>351.89046741013874</v>
      </c>
      <c r="Q40" s="35">
        <f>'Total Stock by year_by_det_equi'!Q40*'Adjustment factor'!$E35</f>
        <v>391.86460350797779</v>
      </c>
      <c r="R40" s="35">
        <f>'Total Stock by year_by_det_equi'!R40*'Adjustment factor'!$E35</f>
        <v>435.89945817295541</v>
      </c>
      <c r="S40" s="35">
        <f>'Total Stock by year_by_det_equi'!S40*'Adjustment factor'!$E35</f>
        <v>478.97753198960208</v>
      </c>
      <c r="T40" s="35">
        <f>'Total Stock by year_by_det_equi'!T40*'Adjustment factor'!$E35</f>
        <v>537.2595153955142</v>
      </c>
      <c r="U40" s="35">
        <f>'Total Stock by year_by_det_equi'!U40*'Adjustment factor'!$E35</f>
        <v>607.08563370865591</v>
      </c>
      <c r="V40" s="35">
        <f>'Total Stock by year_by_det_equi'!V40*'Adjustment factor'!$E35</f>
        <v>691.98157703410618</v>
      </c>
      <c r="W40" s="35">
        <f>'Total Stock by year_by_det_equi'!W40*'Adjustment factor'!$E35</f>
        <v>789.85797270060766</v>
      </c>
      <c r="X40" s="35">
        <f>'Total Stock by year_by_det_equi'!X40*'Adjustment factor'!$E35</f>
        <v>955.33735789691298</v>
      </c>
      <c r="Y40" s="35">
        <f>'Total Stock by year_by_det_equi'!Y40*'Adjustment factor'!$E35</f>
        <v>1117.0780302158648</v>
      </c>
      <c r="Z40" s="35">
        <f>'Total Stock by year_by_det_equi'!Z40*'Adjustment factor'!$E35</f>
        <v>1318.490299482612</v>
      </c>
      <c r="AA40" s="35">
        <f>'Total Stock by year_by_det_equi'!AA40*'Adjustment factor'!$E35</f>
        <v>1545.2189921740801</v>
      </c>
      <c r="AB40" s="35">
        <f>'Total Stock by year_by_det_equi'!AB40*'Adjustment factor'!$E35</f>
        <v>1895.0636790580581</v>
      </c>
      <c r="AC40" s="35">
        <f>'Total Stock by year_by_det_equi'!AC40*'Adjustment factor'!$E35</f>
        <v>2370.1318664699243</v>
      </c>
      <c r="AD40" s="35">
        <f>'Total Stock by year_by_det_equi'!AD40*'Adjustment factor'!$E35</f>
        <v>2937.5515864139757</v>
      </c>
      <c r="AE40" s="35">
        <f>'Total Stock by year_by_det_equi'!AE40*'Adjustment factor'!$E35</f>
        <v>3603.1164551154893</v>
      </c>
      <c r="AF40" s="35">
        <f>'Total Stock by year_by_det_equi'!AF40*'Adjustment factor'!$E35</f>
        <v>4397.361881846864</v>
      </c>
      <c r="AG40" s="35">
        <f>'Total Stock by year_by_det_equi'!AG40*'Adjustment factor'!$E35</f>
        <v>5514.4381156775844</v>
      </c>
      <c r="AH40" s="35">
        <f>'Total Stock by year_by_det_equi'!AH40*'Adjustment factor'!$E35</f>
        <v>6544.2238517385422</v>
      </c>
      <c r="AI40" s="35">
        <f>'Total Stock by year_by_det_equi'!AI40*'Adjustment factor'!$E35</f>
        <v>7814.5779597494402</v>
      </c>
      <c r="AJ40" s="35">
        <f>'Total Stock by year_by_det_equi'!AJ40*'Adjustment factor'!$E35</f>
        <v>9276.6824094463591</v>
      </c>
      <c r="AK40" s="35">
        <f>'Total Stock by year_by_det_equi'!AK40*'Adjustment factor'!$E35</f>
        <v>10892.483228224437</v>
      </c>
      <c r="AL40" s="35">
        <f>'Total Stock by year_by_det_equi'!AL40*'Adjustment factor'!$E35</f>
        <v>12649.656142443981</v>
      </c>
      <c r="AM40" s="35">
        <f>'Total Stock by year_by_det_equi'!AM40*'Adjustment factor'!$E35</f>
        <v>14650.999991789477</v>
      </c>
      <c r="AN40" s="35">
        <f>'Total Stock by year_by_det_equi'!AN40*'Adjustment factor'!$E35</f>
        <v>16741.701996839191</v>
      </c>
      <c r="AO40" s="35">
        <f>'Total Stock by year_by_det_equi'!AO40*'Adjustment factor'!$E35</f>
        <v>18544.967436995797</v>
      </c>
      <c r="AP40" s="35">
        <f>'Total Stock by year_by_det_equi'!AP40*'Adjustment factor'!$E35</f>
        <v>20233.052117792711</v>
      </c>
      <c r="AQ40" s="35">
        <f>'Total Stock by year_by_det_equi'!AQ40*'Adjustment factor'!$E35</f>
        <v>22349.291105388362</v>
      </c>
      <c r="AR40" s="35">
        <f>'Total Stock by year_by_det_equi'!AR40*'Adjustment factor'!$E35</f>
        <v>25503.49900717842</v>
      </c>
      <c r="AS40" s="35">
        <f>'Total Stock by year_by_det_equi'!AS40*'Adjustment factor'!$E35</f>
        <v>28776.8812292693</v>
      </c>
      <c r="AT40" s="35">
        <f>'Total Stock by year_by_det_equi'!AT40*'Adjustment factor'!$E35</f>
        <v>31881.735188293675</v>
      </c>
      <c r="AU40" s="35">
        <f>'Total Stock by year_by_det_equi'!AU40*'Adjustment factor'!$E35</f>
        <v>35831.487631721582</v>
      </c>
      <c r="AV40" s="35">
        <f>'Total Stock by year_by_det_equi'!AV40*'Adjustment factor'!$E35</f>
        <v>40152.059171819456</v>
      </c>
      <c r="AW40" s="35">
        <f>'Total Stock by year_by_det_equi'!AW40*'Adjustment factor'!$E35</f>
        <v>45309.997178520178</v>
      </c>
      <c r="AX40" s="35">
        <f>'Total Stock by year_by_det_equi'!AX40*'Adjustment factor'!$E35</f>
        <v>51003.125270128061</v>
      </c>
      <c r="AY40" s="35">
        <f>'Total Stock by year_by_det_equi'!AY40*'Adjustment factor'!$E35</f>
        <v>55179.036454597735</v>
      </c>
      <c r="AZ40" s="35">
        <f>'Total Stock by year_by_det_equi'!AZ40*'Adjustment factor'!$E35</f>
        <v>59428.343722921702</v>
      </c>
      <c r="BA40" s="35">
        <f>'Total Stock by year_by_det_equi'!BA40*'Adjustment factor'!$E35</f>
        <v>63787.652622338217</v>
      </c>
      <c r="BB40" s="35">
        <f>'Total Stock by year_by_det_equi'!BB40*'Adjustment factor'!$E35</f>
        <v>67625.676729882063</v>
      </c>
      <c r="BC40" s="35">
        <f>'Total Stock by year_by_det_equi'!BC40*'Adjustment factor'!$E35</f>
        <v>72435.335799517721</v>
      </c>
      <c r="BD40" s="35">
        <f>'Total Stock by year_by_det_equi'!BD40*'Adjustment factor'!$E35</f>
        <v>78720.303275451661</v>
      </c>
      <c r="BE40" s="35">
        <f>'Total Stock by year_by_det_equi'!BE40*'Adjustment factor'!$E35</f>
        <v>86652.459095966944</v>
      </c>
      <c r="BF40" s="35">
        <f>'Total Stock by year_by_det_equi'!BF40*'Adjustment factor'!$E35</f>
        <v>96215.113082814103</v>
      </c>
      <c r="BG40" s="35">
        <f>'Total Stock by year_by_det_equi'!BG40*'Adjustment factor'!$E35</f>
        <v>106715.96475819909</v>
      </c>
      <c r="BH40" s="35">
        <f>'Total Stock by year_by_det_equi'!BH40*'Adjustment factor'!$E35</f>
        <v>119667.61703651428</v>
      </c>
      <c r="BI40" s="35">
        <f>'Total Stock by year_by_det_equi'!BI40*'Adjustment factor'!$E35</f>
        <v>132072.02217717012</v>
      </c>
      <c r="BJ40" s="35">
        <f>'Total Stock by year_by_det_equi'!BJ40*'Adjustment factor'!$E35</f>
        <v>146962.32164429422</v>
      </c>
      <c r="BK40" s="35">
        <f>'Total Stock by year_by_det_equi'!BK40*'Adjustment factor'!$E35</f>
        <v>163637.78597214451</v>
      </c>
      <c r="BL40" s="35">
        <f>'Total Stock by year_by_det_equi'!BL40*'Adjustment factor'!$E35</f>
        <v>181347.4520452774</v>
      </c>
      <c r="BM40" s="35">
        <f>'Total Stock by year_by_det_equi'!BM40*'Adjustment factor'!$E35</f>
        <v>202699.00000000003</v>
      </c>
      <c r="BN40" s="35">
        <f>'Total Stock by year_by_det_equi'!BN40*'Adjustment factor'!$E35</f>
        <v>221772.90001380973</v>
      </c>
      <c r="BO40" s="35">
        <f>'Total Stock by year_by_det_equi'!BO40*'Adjustment factor'!$E35</f>
        <v>240079.72094933584</v>
      </c>
      <c r="BP40" s="35">
        <f>'Total Stock by year_by_det_equi'!BP40*'Adjustment factor'!$E35</f>
        <v>259701.69048713596</v>
      </c>
      <c r="BQ40" s="35">
        <f>'Total Stock by year_by_det_equi'!BQ40*'Adjustment factor'!$E35</f>
        <v>277494.2340182148</v>
      </c>
      <c r="BR40" s="35">
        <f>'Total Stock by year_by_det_equi'!BR40*'Adjustment factor'!$E35</f>
        <v>296343.67151687772</v>
      </c>
      <c r="BS40" s="35">
        <f>'Total Stock by year_by_det_equi'!BS40*'Adjustment factor'!$E35</f>
        <v>311695.77725173376</v>
      </c>
      <c r="BT40" s="35">
        <f>'Total Stock by year_by_det_equi'!BT40*'Adjustment factor'!$E35</f>
        <v>329168.29438728013</v>
      </c>
    </row>
    <row r="41" spans="1:72" x14ac:dyDescent="0.25">
      <c r="A41" s="29">
        <v>6</v>
      </c>
      <c r="B41" t="s">
        <v>77</v>
      </c>
      <c r="C41" s="35">
        <f>'Total Stock by year_by_det_equi'!C41*'Adjustment factor'!$E36</f>
        <v>20.433065207117551</v>
      </c>
      <c r="D41" s="35">
        <f>'Total Stock by year_by_det_equi'!D41*'Adjustment factor'!$E36</f>
        <v>31.797455297311458</v>
      </c>
      <c r="E41" s="35">
        <f>'Total Stock by year_by_det_equi'!E41*'Adjustment factor'!$E36</f>
        <v>40.339568320605977</v>
      </c>
      <c r="F41" s="35">
        <f>'Total Stock by year_by_det_equi'!F41*'Adjustment factor'!$E36</f>
        <v>45.567953493601756</v>
      </c>
      <c r="G41" s="35">
        <f>'Total Stock by year_by_det_equi'!G41*'Adjustment factor'!$E36</f>
        <v>52.909347408736501</v>
      </c>
      <c r="H41" s="35">
        <f>'Total Stock by year_by_det_equi'!H41*'Adjustment factor'!$E36</f>
        <v>60.012365596139695</v>
      </c>
      <c r="I41" s="35">
        <f>'Total Stock by year_by_det_equi'!I41*'Adjustment factor'!$E36</f>
        <v>62.887168271277474</v>
      </c>
      <c r="J41" s="35">
        <f>'Total Stock by year_by_det_equi'!J41*'Adjustment factor'!$E36</f>
        <v>61.172179430892612</v>
      </c>
      <c r="K41" s="35">
        <f>'Total Stock by year_by_det_equi'!K41*'Adjustment factor'!$E36</f>
        <v>63.312698184095758</v>
      </c>
      <c r="L41" s="35">
        <f>'Total Stock by year_by_det_equi'!L41*'Adjustment factor'!$E36</f>
        <v>70.36362839380331</v>
      </c>
      <c r="M41" s="35">
        <f>'Total Stock by year_by_det_equi'!M41*'Adjustment factor'!$E36</f>
        <v>77.828014050911236</v>
      </c>
      <c r="N41" s="35">
        <f>'Total Stock by year_by_det_equi'!N41*'Adjustment factor'!$E36</f>
        <v>82.516730914126313</v>
      </c>
      <c r="O41" s="35">
        <f>'Total Stock by year_by_det_equi'!O41*'Adjustment factor'!$E36</f>
        <v>82.974655513398361</v>
      </c>
      <c r="P41" s="35">
        <f>'Total Stock by year_by_det_equi'!P41*'Adjustment factor'!$E36</f>
        <v>85.176295045077225</v>
      </c>
      <c r="Q41" s="35">
        <f>'Total Stock by year_by_det_equi'!Q41*'Adjustment factor'!$E36</f>
        <v>92.332683423921381</v>
      </c>
      <c r="R41" s="35">
        <f>'Total Stock by year_by_det_equi'!R41*'Adjustment factor'!$E36</f>
        <v>101.39298832699534</v>
      </c>
      <c r="S41" s="35">
        <f>'Total Stock by year_by_det_equi'!S41*'Adjustment factor'!$E36</f>
        <v>112.25756970817766</v>
      </c>
      <c r="T41" s="35">
        <f>'Total Stock by year_by_det_equi'!T41*'Adjustment factor'!$E36</f>
        <v>129.58477256309814</v>
      </c>
      <c r="U41" s="35">
        <f>'Total Stock by year_by_det_equi'!U41*'Adjustment factor'!$E36</f>
        <v>149.20483428472932</v>
      </c>
      <c r="V41" s="35">
        <f>'Total Stock by year_by_det_equi'!V41*'Adjustment factor'!$E36</f>
        <v>165.61112182268357</v>
      </c>
      <c r="W41" s="35">
        <f>'Total Stock by year_by_det_equi'!W41*'Adjustment factor'!$E36</f>
        <v>193.03557716619562</v>
      </c>
      <c r="X41" s="35">
        <f>'Total Stock by year_by_det_equi'!X41*'Adjustment factor'!$E36</f>
        <v>225.21127087052542</v>
      </c>
      <c r="Y41" s="35">
        <f>'Total Stock by year_by_det_equi'!Y41*'Adjustment factor'!$E36</f>
        <v>245.17675746981431</v>
      </c>
      <c r="Z41" s="35">
        <f>'Total Stock by year_by_det_equi'!Z41*'Adjustment factor'!$E36</f>
        <v>275.90889054590519</v>
      </c>
      <c r="AA41" s="35">
        <f>'Total Stock by year_by_det_equi'!AA41*'Adjustment factor'!$E36</f>
        <v>317.08810236717392</v>
      </c>
      <c r="AB41" s="35">
        <f>'Total Stock by year_by_det_equi'!AB41*'Adjustment factor'!$E36</f>
        <v>378.9798648396411</v>
      </c>
      <c r="AC41" s="35">
        <f>'Total Stock by year_by_det_equi'!AC41*'Adjustment factor'!$E36</f>
        <v>528.8458912364913</v>
      </c>
      <c r="AD41" s="35">
        <f>'Total Stock by year_by_det_equi'!AD41*'Adjustment factor'!$E36</f>
        <v>682.20053764077613</v>
      </c>
      <c r="AE41" s="35">
        <f>'Total Stock by year_by_det_equi'!AE41*'Adjustment factor'!$E36</f>
        <v>923.81978033627922</v>
      </c>
      <c r="AF41" s="35">
        <f>'Total Stock by year_by_det_equi'!AF41*'Adjustment factor'!$E36</f>
        <v>1262.2502492827348</v>
      </c>
      <c r="AG41" s="35">
        <f>'Total Stock by year_by_det_equi'!AG41*'Adjustment factor'!$E36</f>
        <v>1655.3241504875352</v>
      </c>
      <c r="AH41" s="35">
        <f>'Total Stock by year_by_det_equi'!AH41*'Adjustment factor'!$E36</f>
        <v>2176.7570553942046</v>
      </c>
      <c r="AI41" s="35">
        <f>'Total Stock by year_by_det_equi'!AI41*'Adjustment factor'!$E36</f>
        <v>2786.7387216870729</v>
      </c>
      <c r="AJ41" s="35">
        <f>'Total Stock by year_by_det_equi'!AJ41*'Adjustment factor'!$E36</f>
        <v>3439.6984174247104</v>
      </c>
      <c r="AK41" s="35">
        <f>'Total Stock by year_by_det_equi'!AK41*'Adjustment factor'!$E36</f>
        <v>3947.9617332174416</v>
      </c>
      <c r="AL41" s="35">
        <f>'Total Stock by year_by_det_equi'!AL41*'Adjustment factor'!$E36</f>
        <v>4555.8552982047822</v>
      </c>
      <c r="AM41" s="35">
        <f>'Total Stock by year_by_det_equi'!AM41*'Adjustment factor'!$E36</f>
        <v>5537.5254070825995</v>
      </c>
      <c r="AN41" s="35">
        <f>'Total Stock by year_by_det_equi'!AN41*'Adjustment factor'!$E36</f>
        <v>6578.7751056655588</v>
      </c>
      <c r="AO41" s="35">
        <f>'Total Stock by year_by_det_equi'!AO41*'Adjustment factor'!$E36</f>
        <v>7876.2807637005744</v>
      </c>
      <c r="AP41" s="35">
        <f>'Total Stock by year_by_det_equi'!AP41*'Adjustment factor'!$E36</f>
        <v>9010.0764878490372</v>
      </c>
      <c r="AQ41" s="35">
        <f>'Total Stock by year_by_det_equi'!AQ41*'Adjustment factor'!$E36</f>
        <v>10295.538138365513</v>
      </c>
      <c r="AR41" s="35">
        <f>'Total Stock by year_by_det_equi'!AR41*'Adjustment factor'!$E36</f>
        <v>11565.042519662824</v>
      </c>
      <c r="AS41" s="35">
        <f>'Total Stock by year_by_det_equi'!AS41*'Adjustment factor'!$E36</f>
        <v>12839.636909597475</v>
      </c>
      <c r="AT41" s="35">
        <f>'Total Stock by year_by_det_equi'!AT41*'Adjustment factor'!$E36</f>
        <v>14274.766096821906</v>
      </c>
      <c r="AU41" s="35">
        <f>'Total Stock by year_by_det_equi'!AU41*'Adjustment factor'!$E36</f>
        <v>15873.933403084977</v>
      </c>
      <c r="AV41" s="35">
        <f>'Total Stock by year_by_det_equi'!AV41*'Adjustment factor'!$E36</f>
        <v>17528.192592548254</v>
      </c>
      <c r="AW41" s="35">
        <f>'Total Stock by year_by_det_equi'!AW41*'Adjustment factor'!$E36</f>
        <v>19363.803738527433</v>
      </c>
      <c r="AX41" s="35">
        <f>'Total Stock by year_by_det_equi'!AX41*'Adjustment factor'!$E36</f>
        <v>21155.768884252928</v>
      </c>
      <c r="AY41" s="35">
        <f>'Total Stock by year_by_det_equi'!AY41*'Adjustment factor'!$E36</f>
        <v>22513.991066466468</v>
      </c>
      <c r="AZ41" s="35">
        <f>'Total Stock by year_by_det_equi'!AZ41*'Adjustment factor'!$E36</f>
        <v>24045.574217328496</v>
      </c>
      <c r="BA41" s="35">
        <f>'Total Stock by year_by_det_equi'!BA41*'Adjustment factor'!$E36</f>
        <v>26007.775285589414</v>
      </c>
      <c r="BB41" s="35">
        <f>'Total Stock by year_by_det_equi'!BB41*'Adjustment factor'!$E36</f>
        <v>28586.928716533323</v>
      </c>
      <c r="BC41" s="35">
        <f>'Total Stock by year_by_det_equi'!BC41*'Adjustment factor'!$E36</f>
        <v>31911.111782875643</v>
      </c>
      <c r="BD41" s="35">
        <f>'Total Stock by year_by_det_equi'!BD41*'Adjustment factor'!$E36</f>
        <v>35334.761457268243</v>
      </c>
      <c r="BE41" s="35">
        <f>'Total Stock by year_by_det_equi'!BE41*'Adjustment factor'!$E36</f>
        <v>39809.283710166492</v>
      </c>
      <c r="BF41" s="35">
        <f>'Total Stock by year_by_det_equi'!BF41*'Adjustment factor'!$E36</f>
        <v>44911.331185452887</v>
      </c>
      <c r="BG41" s="35">
        <f>'Total Stock by year_by_det_equi'!BG41*'Adjustment factor'!$E36</f>
        <v>52631.849145634362</v>
      </c>
      <c r="BH41" s="35">
        <f>'Total Stock by year_by_det_equi'!BH41*'Adjustment factor'!$E36</f>
        <v>61345.060291954454</v>
      </c>
      <c r="BI41" s="35">
        <f>'Total Stock by year_by_det_equi'!BI41*'Adjustment factor'!$E36</f>
        <v>72033.651323037848</v>
      </c>
      <c r="BJ41" s="35">
        <f>'Total Stock by year_by_det_equi'!BJ41*'Adjustment factor'!$E36</f>
        <v>85128.925005018566</v>
      </c>
      <c r="BK41" s="35">
        <f>'Total Stock by year_by_det_equi'!BK41*'Adjustment factor'!$E36</f>
        <v>97083.681621955533</v>
      </c>
      <c r="BL41" s="35">
        <f>'Total Stock by year_by_det_equi'!BL41*'Adjustment factor'!$E36</f>
        <v>113116.27492046721</v>
      </c>
      <c r="BM41" s="35">
        <f>'Total Stock by year_by_det_equi'!BM41*'Adjustment factor'!$E36</f>
        <v>126005.00000000001</v>
      </c>
      <c r="BN41" s="35">
        <f>'Total Stock by year_by_det_equi'!BN41*'Adjustment factor'!$E36</f>
        <v>134121.50113362074</v>
      </c>
      <c r="BO41" s="35">
        <f>'Total Stock by year_by_det_equi'!BO41*'Adjustment factor'!$E36</f>
        <v>143193.87279933397</v>
      </c>
      <c r="BP41" s="35">
        <f>'Total Stock by year_by_det_equi'!BP41*'Adjustment factor'!$E36</f>
        <v>152858.32330837107</v>
      </c>
      <c r="BQ41" s="35">
        <f>'Total Stock by year_by_det_equi'!BQ41*'Adjustment factor'!$E36</f>
        <v>165929.90390193323</v>
      </c>
      <c r="BR41" s="35">
        <f>'Total Stock by year_by_det_equi'!BR41*'Adjustment factor'!$E36</f>
        <v>178980.04978697645</v>
      </c>
      <c r="BS41" s="35">
        <f>'Total Stock by year_by_det_equi'!BS41*'Adjustment factor'!$E36</f>
        <v>190980.27713744782</v>
      </c>
      <c r="BT41" s="35">
        <f>'Total Stock by year_by_det_equi'!BT41*'Adjustment factor'!$E36</f>
        <v>203495.77625649216</v>
      </c>
    </row>
    <row r="42" spans="1:72" x14ac:dyDescent="0.25">
      <c r="A42" s="29">
        <v>9</v>
      </c>
      <c r="B42" t="s">
        <v>79</v>
      </c>
      <c r="C42" s="35">
        <f>'Total Stock by year_by_det_equi'!C42*'Adjustment factor'!$E37</f>
        <v>255.50332598611621</v>
      </c>
      <c r="D42" s="35">
        <f>'Total Stock by year_by_det_equi'!D42*'Adjustment factor'!$E37</f>
        <v>320.11723173856262</v>
      </c>
      <c r="E42" s="35">
        <f>'Total Stock by year_by_det_equi'!E42*'Adjustment factor'!$E37</f>
        <v>387.39370029437725</v>
      </c>
      <c r="F42" s="35">
        <f>'Total Stock by year_by_det_equi'!F42*'Adjustment factor'!$E37</f>
        <v>437.42870237708718</v>
      </c>
      <c r="G42" s="35">
        <f>'Total Stock by year_by_det_equi'!G42*'Adjustment factor'!$E37</f>
        <v>502.99119767706816</v>
      </c>
      <c r="H42" s="35">
        <f>'Total Stock by year_by_det_equi'!H42*'Adjustment factor'!$E37</f>
        <v>577.90954720064281</v>
      </c>
      <c r="I42" s="35">
        <f>'Total Stock by year_by_det_equi'!I42*'Adjustment factor'!$E37</f>
        <v>651.44012779815193</v>
      </c>
      <c r="J42" s="35">
        <f>'Total Stock by year_by_det_equi'!J42*'Adjustment factor'!$E37</f>
        <v>725.41370790642361</v>
      </c>
      <c r="K42" s="35">
        <f>'Total Stock by year_by_det_equi'!K42*'Adjustment factor'!$E37</f>
        <v>744.86249629163478</v>
      </c>
      <c r="L42" s="35">
        <f>'Total Stock by year_by_det_equi'!L42*'Adjustment factor'!$E37</f>
        <v>808.7179508388549</v>
      </c>
      <c r="M42" s="35">
        <f>'Total Stock by year_by_det_equi'!M42*'Adjustment factor'!$E37</f>
        <v>881.82003159653527</v>
      </c>
      <c r="N42" s="35">
        <f>'Total Stock by year_by_det_equi'!N42*'Adjustment factor'!$E37</f>
        <v>958.76031852112658</v>
      </c>
      <c r="O42" s="35">
        <f>'Total Stock by year_by_det_equi'!O42*'Adjustment factor'!$E37</f>
        <v>1001.6121781879054</v>
      </c>
      <c r="P42" s="35">
        <f>'Total Stock by year_by_det_equi'!P42*'Adjustment factor'!$E37</f>
        <v>1051.7301323696549</v>
      </c>
      <c r="Q42" s="35">
        <f>'Total Stock by year_by_det_equi'!Q42*'Adjustment factor'!$E37</f>
        <v>1102.6607432445874</v>
      </c>
      <c r="R42" s="35">
        <f>'Total Stock by year_by_det_equi'!R42*'Adjustment factor'!$E37</f>
        <v>1142.7216392757343</v>
      </c>
      <c r="S42" s="35">
        <f>'Total Stock by year_by_det_equi'!S42*'Adjustment factor'!$E37</f>
        <v>1164.9256614672836</v>
      </c>
      <c r="T42" s="35">
        <f>'Total Stock by year_by_det_equi'!T42*'Adjustment factor'!$E37</f>
        <v>1198.2489102952641</v>
      </c>
      <c r="U42" s="35">
        <f>'Total Stock by year_by_det_equi'!U42*'Adjustment factor'!$E37</f>
        <v>1237.3456079292032</v>
      </c>
      <c r="V42" s="35">
        <f>'Total Stock by year_by_det_equi'!V42*'Adjustment factor'!$E37</f>
        <v>1308.0904224159656</v>
      </c>
      <c r="W42" s="35">
        <f>'Total Stock by year_by_det_equi'!W42*'Adjustment factor'!$E37</f>
        <v>1408.179194504369</v>
      </c>
      <c r="X42" s="35">
        <f>'Total Stock by year_by_det_equi'!X42*'Adjustment factor'!$E37</f>
        <v>1530.9205827805361</v>
      </c>
      <c r="Y42" s="35">
        <f>'Total Stock by year_by_det_equi'!Y42*'Adjustment factor'!$E37</f>
        <v>1639.6789597236607</v>
      </c>
      <c r="Z42" s="35">
        <f>'Total Stock by year_by_det_equi'!Z42*'Adjustment factor'!$E37</f>
        <v>1752.1736126807775</v>
      </c>
      <c r="AA42" s="35">
        <f>'Total Stock by year_by_det_equi'!AA42*'Adjustment factor'!$E37</f>
        <v>1886.1309062678886</v>
      </c>
      <c r="AB42" s="35">
        <f>'Total Stock by year_by_det_equi'!AB42*'Adjustment factor'!$E37</f>
        <v>2048.0061440565378</v>
      </c>
      <c r="AC42" s="35">
        <f>'Total Stock by year_by_det_equi'!AC42*'Adjustment factor'!$E37</f>
        <v>2471.8636946882962</v>
      </c>
      <c r="AD42" s="35">
        <f>'Total Stock by year_by_det_equi'!AD42*'Adjustment factor'!$E37</f>
        <v>2925.3364140947474</v>
      </c>
      <c r="AE42" s="35">
        <f>'Total Stock by year_by_det_equi'!AE42*'Adjustment factor'!$E37</f>
        <v>3634.6109530260073</v>
      </c>
      <c r="AF42" s="35">
        <f>'Total Stock by year_by_det_equi'!AF42*'Adjustment factor'!$E37</f>
        <v>4386.6306375174645</v>
      </c>
      <c r="AG42" s="35">
        <f>'Total Stock by year_by_det_equi'!AG42*'Adjustment factor'!$E37</f>
        <v>5360.4859759596147</v>
      </c>
      <c r="AH42" s="35">
        <f>'Total Stock by year_by_det_equi'!AH42*'Adjustment factor'!$E37</f>
        <v>7348.762361460881</v>
      </c>
      <c r="AI42" s="35">
        <f>'Total Stock by year_by_det_equi'!AI42*'Adjustment factor'!$E37</f>
        <v>9520.3521516076926</v>
      </c>
      <c r="AJ42" s="35">
        <f>'Total Stock by year_by_det_equi'!AJ42*'Adjustment factor'!$E37</f>
        <v>11890.488801353353</v>
      </c>
      <c r="AK42" s="35">
        <f>'Total Stock by year_by_det_equi'!AK42*'Adjustment factor'!$E37</f>
        <v>14317.235906950433</v>
      </c>
      <c r="AL42" s="35">
        <f>'Total Stock by year_by_det_equi'!AL42*'Adjustment factor'!$E37</f>
        <v>16684.408559362517</v>
      </c>
      <c r="AM42" s="35">
        <f>'Total Stock by year_by_det_equi'!AM42*'Adjustment factor'!$E37</f>
        <v>18861.655106866652</v>
      </c>
      <c r="AN42" s="35">
        <f>'Total Stock by year_by_det_equi'!AN42*'Adjustment factor'!$E37</f>
        <v>20877.558328202627</v>
      </c>
      <c r="AO42" s="35">
        <f>'Total Stock by year_by_det_equi'!AO42*'Adjustment factor'!$E37</f>
        <v>23550.367570577098</v>
      </c>
      <c r="AP42" s="35">
        <f>'Total Stock by year_by_det_equi'!AP42*'Adjustment factor'!$E37</f>
        <v>26168.495000519881</v>
      </c>
      <c r="AQ42" s="35">
        <f>'Total Stock by year_by_det_equi'!AQ42*'Adjustment factor'!$E37</f>
        <v>29127.809655238008</v>
      </c>
      <c r="AR42" s="35">
        <f>'Total Stock by year_by_det_equi'!AR42*'Adjustment factor'!$E37</f>
        <v>32256.212123644247</v>
      </c>
      <c r="AS42" s="35">
        <f>'Total Stock by year_by_det_equi'!AS42*'Adjustment factor'!$E37</f>
        <v>35183.222886818381</v>
      </c>
      <c r="AT42" s="35">
        <f>'Total Stock by year_by_det_equi'!AT42*'Adjustment factor'!$E37</f>
        <v>39703.910128678173</v>
      </c>
      <c r="AU42" s="35">
        <f>'Total Stock by year_by_det_equi'!AU42*'Adjustment factor'!$E37</f>
        <v>44757.093294242404</v>
      </c>
      <c r="AV42" s="35">
        <f>'Total Stock by year_by_det_equi'!AV42*'Adjustment factor'!$E37</f>
        <v>49636.275731076748</v>
      </c>
      <c r="AW42" s="35">
        <f>'Total Stock by year_by_det_equi'!AW42*'Adjustment factor'!$E37</f>
        <v>54773.035490989707</v>
      </c>
      <c r="AX42" s="35">
        <f>'Total Stock by year_by_det_equi'!AX42*'Adjustment factor'!$E37</f>
        <v>59258.132284091538</v>
      </c>
      <c r="AY42" s="35">
        <f>'Total Stock by year_by_det_equi'!AY42*'Adjustment factor'!$E37</f>
        <v>63548.014526179097</v>
      </c>
      <c r="AZ42" s="35">
        <f>'Total Stock by year_by_det_equi'!AZ42*'Adjustment factor'!$E37</f>
        <v>69190.358453274908</v>
      </c>
      <c r="BA42" s="35">
        <f>'Total Stock by year_by_det_equi'!BA42*'Adjustment factor'!$E37</f>
        <v>74739.285901631767</v>
      </c>
      <c r="BB42" s="35">
        <f>'Total Stock by year_by_det_equi'!BB42*'Adjustment factor'!$E37</f>
        <v>77855.408389493925</v>
      </c>
      <c r="BC42" s="35">
        <f>'Total Stock by year_by_det_equi'!BC42*'Adjustment factor'!$E37</f>
        <v>80738.038361765037</v>
      </c>
      <c r="BD42" s="35">
        <f>'Total Stock by year_by_det_equi'!BD42*'Adjustment factor'!$E37</f>
        <v>83889.73071090375</v>
      </c>
      <c r="BE42" s="35">
        <f>'Total Stock by year_by_det_equi'!BE42*'Adjustment factor'!$E37</f>
        <v>88611.01401066278</v>
      </c>
      <c r="BF42" s="35">
        <f>'Total Stock by year_by_det_equi'!BF42*'Adjustment factor'!$E37</f>
        <v>94087.259533101373</v>
      </c>
      <c r="BG42" s="35">
        <f>'Total Stock by year_by_det_equi'!BG42*'Adjustment factor'!$E37</f>
        <v>99889.878608358224</v>
      </c>
      <c r="BH42" s="35">
        <f>'Total Stock by year_by_det_equi'!BH42*'Adjustment factor'!$E37</f>
        <v>104974.98684042275</v>
      </c>
      <c r="BI42" s="35">
        <f>'Total Stock by year_by_det_equi'!BI42*'Adjustment factor'!$E37</f>
        <v>111796.98576431736</v>
      </c>
      <c r="BJ42" s="35">
        <f>'Total Stock by year_by_det_equi'!BJ42*'Adjustment factor'!$E37</f>
        <v>119249.42097331895</v>
      </c>
      <c r="BK42" s="35">
        <f>'Total Stock by year_by_det_equi'!BK42*'Adjustment factor'!$E37</f>
        <v>127806.30769033785</v>
      </c>
      <c r="BL42" s="35">
        <f>'Total Stock by year_by_det_equi'!BL42*'Adjustment factor'!$E37</f>
        <v>139571.62627148654</v>
      </c>
      <c r="BM42" s="35">
        <f>'Total Stock by year_by_det_equi'!BM42*'Adjustment factor'!$E37</f>
        <v>151511</v>
      </c>
      <c r="BN42" s="35">
        <f>'Total Stock by year_by_det_equi'!BN42*'Adjustment factor'!$E37</f>
        <v>157596.62529381673</v>
      </c>
      <c r="BO42" s="35">
        <f>'Total Stock by year_by_det_equi'!BO42*'Adjustment factor'!$E37</f>
        <v>166355.70818055255</v>
      </c>
      <c r="BP42" s="35">
        <f>'Total Stock by year_by_det_equi'!BP42*'Adjustment factor'!$E37</f>
        <v>177541.12090070418</v>
      </c>
      <c r="BQ42" s="35">
        <f>'Total Stock by year_by_det_equi'!BQ42*'Adjustment factor'!$E37</f>
        <v>194153.14656857456</v>
      </c>
      <c r="BR42" s="35">
        <f>'Total Stock by year_by_det_equi'!BR42*'Adjustment factor'!$E37</f>
        <v>209286.08047203408</v>
      </c>
      <c r="BS42" s="35">
        <f>'Total Stock by year_by_det_equi'!BS42*'Adjustment factor'!$E37</f>
        <v>227436.03459848696</v>
      </c>
      <c r="BT42" s="35">
        <f>'Total Stock by year_by_det_equi'!BT42*'Adjustment factor'!$E37</f>
        <v>245949.00488553321</v>
      </c>
    </row>
    <row r="43" spans="1:72" x14ac:dyDescent="0.25">
      <c r="A43" s="29">
        <v>22</v>
      </c>
      <c r="B43" t="s">
        <v>100</v>
      </c>
      <c r="C43" s="35">
        <f>'Total Stock by year_by_det_equi'!C43*'Adjustment factor'!$E38</f>
        <v>1155.146646535542</v>
      </c>
      <c r="D43" s="35">
        <f>'Total Stock by year_by_det_equi'!D43*'Adjustment factor'!$E38</f>
        <v>1398.8559189500224</v>
      </c>
      <c r="E43" s="35">
        <f>'Total Stock by year_by_det_equi'!E43*'Adjustment factor'!$E38</f>
        <v>1642.0575635245291</v>
      </c>
      <c r="F43" s="35">
        <f>'Total Stock by year_by_det_equi'!F43*'Adjustment factor'!$E38</f>
        <v>1827.6398563305745</v>
      </c>
      <c r="G43" s="35">
        <f>'Total Stock by year_by_det_equi'!G43*'Adjustment factor'!$E38</f>
        <v>2099.1765996109957</v>
      </c>
      <c r="H43" s="35">
        <f>'Total Stock by year_by_det_equi'!H43*'Adjustment factor'!$E38</f>
        <v>2379.087755515654</v>
      </c>
      <c r="I43" s="35">
        <f>'Total Stock by year_by_det_equi'!I43*'Adjustment factor'!$E38</f>
        <v>2455.8664880294318</v>
      </c>
      <c r="J43" s="35">
        <f>'Total Stock by year_by_det_equi'!J43*'Adjustment factor'!$E38</f>
        <v>2515.554285961136</v>
      </c>
      <c r="K43" s="35">
        <f>'Total Stock by year_by_det_equi'!K43*'Adjustment factor'!$E38</f>
        <v>2560.1200663101231</v>
      </c>
      <c r="L43" s="35">
        <f>'Total Stock by year_by_det_equi'!L43*'Adjustment factor'!$E38</f>
        <v>2735.6956469163811</v>
      </c>
      <c r="M43" s="35">
        <f>'Total Stock by year_by_det_equi'!M43*'Adjustment factor'!$E38</f>
        <v>2926.7505797071794</v>
      </c>
      <c r="N43" s="35">
        <f>'Total Stock by year_by_det_equi'!N43*'Adjustment factor'!$E38</f>
        <v>3025.6470349298347</v>
      </c>
      <c r="O43" s="35">
        <f>'Total Stock by year_by_det_equi'!O43*'Adjustment factor'!$E38</f>
        <v>3123.1194990053782</v>
      </c>
      <c r="P43" s="35">
        <f>'Total Stock by year_by_det_equi'!P43*'Adjustment factor'!$E38</f>
        <v>3354.8528244834743</v>
      </c>
      <c r="Q43" s="35">
        <f>'Total Stock by year_by_det_equi'!Q43*'Adjustment factor'!$E38</f>
        <v>3566.4618176248468</v>
      </c>
      <c r="R43" s="35">
        <f>'Total Stock by year_by_det_equi'!R43*'Adjustment factor'!$E38</f>
        <v>3778.5757562004351</v>
      </c>
      <c r="S43" s="35">
        <f>'Total Stock by year_by_det_equi'!S43*'Adjustment factor'!$E38</f>
        <v>4181.8637529804364</v>
      </c>
      <c r="T43" s="35">
        <f>'Total Stock by year_by_det_equi'!T43*'Adjustment factor'!$E38</f>
        <v>4578.9243154470232</v>
      </c>
      <c r="U43" s="35">
        <f>'Total Stock by year_by_det_equi'!U43*'Adjustment factor'!$E38</f>
        <v>5005.0031110871269</v>
      </c>
      <c r="V43" s="35">
        <f>'Total Stock by year_by_det_equi'!V43*'Adjustment factor'!$E38</f>
        <v>5651.0104336766935</v>
      </c>
      <c r="W43" s="35">
        <f>'Total Stock by year_by_det_equi'!W43*'Adjustment factor'!$E38</f>
        <v>6570.9240315183515</v>
      </c>
      <c r="X43" s="35">
        <f>'Total Stock by year_by_det_equi'!X43*'Adjustment factor'!$E38</f>
        <v>7162.6360924004603</v>
      </c>
      <c r="Y43" s="35">
        <f>'Total Stock by year_by_det_equi'!Y43*'Adjustment factor'!$E38</f>
        <v>8030.1411273174017</v>
      </c>
      <c r="Z43" s="35">
        <f>'Total Stock by year_by_det_equi'!Z43*'Adjustment factor'!$E38</f>
        <v>9213.1446213230429</v>
      </c>
      <c r="AA43" s="35">
        <f>'Total Stock by year_by_det_equi'!AA43*'Adjustment factor'!$E38</f>
        <v>9803.4650911092704</v>
      </c>
      <c r="AB43" s="35">
        <f>'Total Stock by year_by_det_equi'!AB43*'Adjustment factor'!$E38</f>
        <v>10506.222394855788</v>
      </c>
      <c r="AC43" s="35">
        <f>'Total Stock by year_by_det_equi'!AC43*'Adjustment factor'!$E38</f>
        <v>11646.315379487867</v>
      </c>
      <c r="AD43" s="35">
        <f>'Total Stock by year_by_det_equi'!AD43*'Adjustment factor'!$E38</f>
        <v>13203.949924866052</v>
      </c>
      <c r="AE43" s="35">
        <f>'Total Stock by year_by_det_equi'!AE43*'Adjustment factor'!$E38</f>
        <v>14414.37859386001</v>
      </c>
      <c r="AF43" s="35">
        <f>'Total Stock by year_by_det_equi'!AF43*'Adjustment factor'!$E38</f>
        <v>14389.128473483606</v>
      </c>
      <c r="AG43" s="35">
        <f>'Total Stock by year_by_det_equi'!AG43*'Adjustment factor'!$E38</f>
        <v>14928.95176485613</v>
      </c>
      <c r="AH43" s="35">
        <f>'Total Stock by year_by_det_equi'!AH43*'Adjustment factor'!$E38</f>
        <v>16298.281850036148</v>
      </c>
      <c r="AI43" s="35">
        <f>'Total Stock by year_by_det_equi'!AI43*'Adjustment factor'!$E38</f>
        <v>17923.534151944132</v>
      </c>
      <c r="AJ43" s="35">
        <f>'Total Stock by year_by_det_equi'!AJ43*'Adjustment factor'!$E38</f>
        <v>19808.985520319693</v>
      </c>
      <c r="AK43" s="35">
        <f>'Total Stock by year_by_det_equi'!AK43*'Adjustment factor'!$E38</f>
        <v>20043.825871640292</v>
      </c>
      <c r="AL43" s="35">
        <f>'Total Stock by year_by_det_equi'!AL43*'Adjustment factor'!$E38</f>
        <v>20124.372342138297</v>
      </c>
      <c r="AM43" s="35">
        <f>'Total Stock by year_by_det_equi'!AM43*'Adjustment factor'!$E38</f>
        <v>19934.90874915884</v>
      </c>
      <c r="AN43" s="35">
        <f>'Total Stock by year_by_det_equi'!AN43*'Adjustment factor'!$E38</f>
        <v>20111.448337465823</v>
      </c>
      <c r="AO43" s="35">
        <f>'Total Stock by year_by_det_equi'!AO43*'Adjustment factor'!$E38</f>
        <v>21578.723692345578</v>
      </c>
      <c r="AP43" s="35">
        <f>'Total Stock by year_by_det_equi'!AP43*'Adjustment factor'!$E38</f>
        <v>23505.63653224038</v>
      </c>
      <c r="AQ43" s="35">
        <f>'Total Stock by year_by_det_equi'!AQ43*'Adjustment factor'!$E38</f>
        <v>24470.340001760098</v>
      </c>
      <c r="AR43" s="35">
        <f>'Total Stock by year_by_det_equi'!AR43*'Adjustment factor'!$E38</f>
        <v>25517.084487655902</v>
      </c>
      <c r="AS43" s="35">
        <f>'Total Stock by year_by_det_equi'!AS43*'Adjustment factor'!$E38</f>
        <v>27101.073534556217</v>
      </c>
      <c r="AT43" s="35">
        <f>'Total Stock by year_by_det_equi'!AT43*'Adjustment factor'!$E38</f>
        <v>27797.468080204617</v>
      </c>
      <c r="AU43" s="35">
        <f>'Total Stock by year_by_det_equi'!AU43*'Adjustment factor'!$E38</f>
        <v>27851.719034950442</v>
      </c>
      <c r="AV43" s="35">
        <f>'Total Stock by year_by_det_equi'!AV43*'Adjustment factor'!$E38</f>
        <v>27913.233004879294</v>
      </c>
      <c r="AW43" s="35">
        <f>'Total Stock by year_by_det_equi'!AW43*'Adjustment factor'!$E38</f>
        <v>28180.351667559229</v>
      </c>
      <c r="AX43" s="35">
        <f>'Total Stock by year_by_det_equi'!AX43*'Adjustment factor'!$E38</f>
        <v>30693.83025867692</v>
      </c>
      <c r="AY43" s="35">
        <f>'Total Stock by year_by_det_equi'!AY43*'Adjustment factor'!$E38</f>
        <v>37507.097062413726</v>
      </c>
      <c r="AZ43" s="35">
        <f>'Total Stock by year_by_det_equi'!AZ43*'Adjustment factor'!$E38</f>
        <v>45114.060322299149</v>
      </c>
      <c r="BA43" s="35">
        <f>'Total Stock by year_by_det_equi'!BA43*'Adjustment factor'!$E38</f>
        <v>56048.789678517904</v>
      </c>
      <c r="BB43" s="35">
        <f>'Total Stock by year_by_det_equi'!BB43*'Adjustment factor'!$E38</f>
        <v>70227.084389312047</v>
      </c>
      <c r="BC43" s="35">
        <f>'Total Stock by year_by_det_equi'!BC43*'Adjustment factor'!$E38</f>
        <v>83043.786304150446</v>
      </c>
      <c r="BD43" s="35">
        <f>'Total Stock by year_by_det_equi'!BD43*'Adjustment factor'!$E38</f>
        <v>97435.166007071181</v>
      </c>
      <c r="BE43" s="35">
        <f>'Total Stock by year_by_det_equi'!BE43*'Adjustment factor'!$E38</f>
        <v>109382.48575233083</v>
      </c>
      <c r="BF43" s="35">
        <f>'Total Stock by year_by_det_equi'!BF43*'Adjustment factor'!$E38</f>
        <v>116468.5397635105</v>
      </c>
      <c r="BG43" s="35">
        <f>'Total Stock by year_by_det_equi'!BG43*'Adjustment factor'!$E38</f>
        <v>120353.21501611423</v>
      </c>
      <c r="BH43" s="35">
        <f>'Total Stock by year_by_det_equi'!BH43*'Adjustment factor'!$E38</f>
        <v>126169.43380516797</v>
      </c>
      <c r="BI43" s="35">
        <f>'Total Stock by year_by_det_equi'!BI43*'Adjustment factor'!$E38</f>
        <v>138129.57610991428</v>
      </c>
      <c r="BJ43" s="35">
        <f>'Total Stock by year_by_det_equi'!BJ43*'Adjustment factor'!$E38</f>
        <v>155026.80940903182</v>
      </c>
      <c r="BK43" s="35">
        <f>'Total Stock by year_by_det_equi'!BK43*'Adjustment factor'!$E38</f>
        <v>175069.68262861468</v>
      </c>
      <c r="BL43" s="35">
        <f>'Total Stock by year_by_det_equi'!BL43*'Adjustment factor'!$E38</f>
        <v>188881.53422580013</v>
      </c>
      <c r="BM43" s="35">
        <f>'Total Stock by year_by_det_equi'!BM43*'Adjustment factor'!$E38</f>
        <v>185150</v>
      </c>
      <c r="BN43" s="35">
        <f>'Total Stock by year_by_det_equi'!BN43*'Adjustment factor'!$E38</f>
        <v>159113.38249414391</v>
      </c>
      <c r="BO43" s="35">
        <f>'Total Stock by year_by_det_equi'!BO43*'Adjustment factor'!$E38</f>
        <v>157229.37892832575</v>
      </c>
      <c r="BP43" s="35">
        <f>'Total Stock by year_by_det_equi'!BP43*'Adjustment factor'!$E38</f>
        <v>171555.04407752762</v>
      </c>
      <c r="BQ43" s="35">
        <f>'Total Stock by year_by_det_equi'!BQ43*'Adjustment factor'!$E38</f>
        <v>190019.18137417451</v>
      </c>
      <c r="BR43" s="35">
        <f>'Total Stock by year_by_det_equi'!BR43*'Adjustment factor'!$E38</f>
        <v>216583.45835883147</v>
      </c>
      <c r="BS43" s="35">
        <f>'Total Stock by year_by_det_equi'!BS43*'Adjustment factor'!$E38</f>
        <v>250254.78229113054</v>
      </c>
      <c r="BT43" s="35">
        <f>'Total Stock by year_by_det_equi'!BT43*'Adjustment factor'!$E38</f>
        <v>295144.61955132068</v>
      </c>
    </row>
    <row r="44" spans="1:72" x14ac:dyDescent="0.25">
      <c r="A44" s="29">
        <v>22</v>
      </c>
      <c r="B44" t="s">
        <v>102</v>
      </c>
      <c r="C44" s="35">
        <f>'Total Stock by year_by_det_equi'!C44*'Adjustment factor'!$E39</f>
        <v>2873.788470713589</v>
      </c>
      <c r="D44" s="35">
        <f>'Total Stock by year_by_det_equi'!D44*'Adjustment factor'!$E39</f>
        <v>3553.8638735640379</v>
      </c>
      <c r="E44" s="35">
        <f>'Total Stock by year_by_det_equi'!E44*'Adjustment factor'!$E39</f>
        <v>4311.0860512956297</v>
      </c>
      <c r="F44" s="35">
        <f>'Total Stock by year_by_det_equi'!F44*'Adjustment factor'!$E39</f>
        <v>4824.3366589805664</v>
      </c>
      <c r="G44" s="35">
        <f>'Total Stock by year_by_det_equi'!G44*'Adjustment factor'!$E39</f>
        <v>5458.8743006216619</v>
      </c>
      <c r="H44" s="35">
        <f>'Total Stock by year_by_det_equi'!H44*'Adjustment factor'!$E39</f>
        <v>6120.0125391240781</v>
      </c>
      <c r="I44" s="35">
        <f>'Total Stock by year_by_det_equi'!I44*'Adjustment factor'!$E39</f>
        <v>6190.1190988037843</v>
      </c>
      <c r="J44" s="35">
        <f>'Total Stock by year_by_det_equi'!J44*'Adjustment factor'!$E39</f>
        <v>6226.2623853758914</v>
      </c>
      <c r="K44" s="35">
        <f>'Total Stock by year_by_det_equi'!K44*'Adjustment factor'!$E39</f>
        <v>6235.5382679289451</v>
      </c>
      <c r="L44" s="35">
        <f>'Total Stock by year_by_det_equi'!L44*'Adjustment factor'!$E39</f>
        <v>6647.3159832980937</v>
      </c>
      <c r="M44" s="35">
        <f>'Total Stock by year_by_det_equi'!M44*'Adjustment factor'!$E39</f>
        <v>7090.413417333868</v>
      </c>
      <c r="N44" s="35">
        <f>'Total Stock by year_by_det_equi'!N44*'Adjustment factor'!$E39</f>
        <v>7264.3030767370146</v>
      </c>
      <c r="O44" s="35">
        <f>'Total Stock by year_by_det_equi'!O44*'Adjustment factor'!$E39</f>
        <v>7457.3543800747011</v>
      </c>
      <c r="P44" s="35">
        <f>'Total Stock by year_by_det_equi'!P44*'Adjustment factor'!$E39</f>
        <v>8018.7889706998258</v>
      </c>
      <c r="Q44" s="35">
        <f>'Total Stock by year_by_det_equi'!Q44*'Adjustment factor'!$E39</f>
        <v>8517.1572153819052</v>
      </c>
      <c r="R44" s="35">
        <f>'Total Stock by year_by_det_equi'!R44*'Adjustment factor'!$E39</f>
        <v>9015.2460084818904</v>
      </c>
      <c r="S44" s="35">
        <f>'Total Stock by year_by_det_equi'!S44*'Adjustment factor'!$E39</f>
        <v>10064.87394027709</v>
      </c>
      <c r="T44" s="35">
        <f>'Total Stock by year_by_det_equi'!T44*'Adjustment factor'!$E39</f>
        <v>11069.288301559856</v>
      </c>
      <c r="U44" s="35">
        <f>'Total Stock by year_by_det_equi'!U44*'Adjustment factor'!$E39</f>
        <v>12118.354448898508</v>
      </c>
      <c r="V44" s="35">
        <f>'Total Stock by year_by_det_equi'!V44*'Adjustment factor'!$E39</f>
        <v>13788.156918637547</v>
      </c>
      <c r="W44" s="35">
        <f>'Total Stock by year_by_det_equi'!W44*'Adjustment factor'!$E39</f>
        <v>16205.41542930389</v>
      </c>
      <c r="X44" s="35">
        <f>'Total Stock by year_by_det_equi'!X44*'Adjustment factor'!$E39</f>
        <v>17644.689061938163</v>
      </c>
      <c r="Y44" s="35">
        <f>'Total Stock by year_by_det_equi'!Y44*'Adjustment factor'!$E39</f>
        <v>19849.82217226905</v>
      </c>
      <c r="Z44" s="35">
        <f>'Total Stock by year_by_det_equi'!Z44*'Adjustment factor'!$E39</f>
        <v>22944.869702043066</v>
      </c>
      <c r="AA44" s="35">
        <f>'Total Stock by year_by_det_equi'!AA44*'Adjustment factor'!$E39</f>
        <v>24267.849798087143</v>
      </c>
      <c r="AB44" s="35">
        <f>'Total Stock by year_by_det_equi'!AB44*'Adjustment factor'!$E39</f>
        <v>25952.046502250338</v>
      </c>
      <c r="AC44" s="35">
        <f>'Total Stock by year_by_det_equi'!AC44*'Adjustment factor'!$E39</f>
        <v>28874.668991310264</v>
      </c>
      <c r="AD44" s="35">
        <f>'Total Stock by year_by_det_equi'!AD44*'Adjustment factor'!$E39</f>
        <v>32938.591536279819</v>
      </c>
      <c r="AE44" s="35">
        <f>'Total Stock by year_by_det_equi'!AE44*'Adjustment factor'!$E39</f>
        <v>35890.856992164452</v>
      </c>
      <c r="AF44" s="35">
        <f>'Total Stock by year_by_det_equi'!AF44*'Adjustment factor'!$E39</f>
        <v>35221.743511911009</v>
      </c>
      <c r="AG44" s="35">
        <f>'Total Stock by year_by_det_equi'!AG44*'Adjustment factor'!$E39</f>
        <v>36300.164031009481</v>
      </c>
      <c r="AH44" s="35">
        <f>'Total Stock by year_by_det_equi'!AH44*'Adjustment factor'!$E39</f>
        <v>39815.231250324636</v>
      </c>
      <c r="AI44" s="35">
        <f>'Total Stock by year_by_det_equi'!AI44*'Adjustment factor'!$E39</f>
        <v>43994.512532237633</v>
      </c>
      <c r="AJ44" s="35">
        <f>'Total Stock by year_by_det_equi'!AJ44*'Adjustment factor'!$E39</f>
        <v>48879.346980694078</v>
      </c>
      <c r="AK44" s="35">
        <f>'Total Stock by year_by_det_equi'!AK44*'Adjustment factor'!$E39</f>
        <v>48860.116591071244</v>
      </c>
      <c r="AL44" s="35">
        <f>'Total Stock by year_by_det_equi'!AL44*'Adjustment factor'!$E39</f>
        <v>48487.905760953669</v>
      </c>
      <c r="AM44" s="35">
        <f>'Total Stock by year_by_det_equi'!AM44*'Adjustment factor'!$E39</f>
        <v>47470.347320727706</v>
      </c>
      <c r="AN44" s="35">
        <f>'Total Stock by year_by_det_equi'!AN44*'Adjustment factor'!$E39</f>
        <v>47644.876691999547</v>
      </c>
      <c r="AO44" s="35">
        <f>'Total Stock by year_by_det_equi'!AO44*'Adjustment factor'!$E39</f>
        <v>51681.256707987763</v>
      </c>
      <c r="AP44" s="35">
        <f>'Total Stock by year_by_det_equi'!AP44*'Adjustment factor'!$E39</f>
        <v>56973.200243880143</v>
      </c>
      <c r="AQ44" s="35">
        <f>'Total Stock by year_by_det_equi'!AQ44*'Adjustment factor'!$E39</f>
        <v>59350.056066336008</v>
      </c>
      <c r="AR44" s="35">
        <f>'Total Stock by year_by_det_equi'!AR44*'Adjustment factor'!$E39</f>
        <v>62003.44691949831</v>
      </c>
      <c r="AS44" s="35">
        <f>'Total Stock by year_by_det_equi'!AS44*'Adjustment factor'!$E39</f>
        <v>63752.647352422769</v>
      </c>
      <c r="AT44" s="35">
        <f>'Total Stock by year_by_det_equi'!AT44*'Adjustment factor'!$E39</f>
        <v>65536.329841602987</v>
      </c>
      <c r="AU44" s="35">
        <f>'Total Stock by year_by_det_equi'!AU44*'Adjustment factor'!$E39</f>
        <v>63869.36894751394</v>
      </c>
      <c r="AV44" s="35">
        <f>'Total Stock by year_by_det_equi'!AV44*'Adjustment factor'!$E39</f>
        <v>60913.935765563285</v>
      </c>
      <c r="AW44" s="35">
        <f>'Total Stock by year_by_det_equi'!AW44*'Adjustment factor'!$E39</f>
        <v>61603.174644072831</v>
      </c>
      <c r="AX44" s="35">
        <f>'Total Stock by year_by_det_equi'!AX44*'Adjustment factor'!$E39</f>
        <v>66896.901835806857</v>
      </c>
      <c r="AY44" s="35">
        <f>'Total Stock by year_by_det_equi'!AY44*'Adjustment factor'!$E39</f>
        <v>73596.562720218222</v>
      </c>
      <c r="AZ44" s="35">
        <f>'Total Stock by year_by_det_equi'!AZ44*'Adjustment factor'!$E39</f>
        <v>82306.769845729039</v>
      </c>
      <c r="BA44" s="35">
        <f>'Total Stock by year_by_det_equi'!BA44*'Adjustment factor'!$E39</f>
        <v>86962.759413667707</v>
      </c>
      <c r="BB44" s="35">
        <f>'Total Stock by year_by_det_equi'!BB44*'Adjustment factor'!$E39</f>
        <v>89374.050573618675</v>
      </c>
      <c r="BC44" s="35">
        <f>'Total Stock by year_by_det_equi'!BC44*'Adjustment factor'!$E39</f>
        <v>96820.402398111037</v>
      </c>
      <c r="BD44" s="35">
        <f>'Total Stock by year_by_det_equi'!BD44*'Adjustment factor'!$E39</f>
        <v>107090.16507720224</v>
      </c>
      <c r="BE44" s="35">
        <f>'Total Stock by year_by_det_equi'!BE44*'Adjustment factor'!$E39</f>
        <v>112694.21048149632</v>
      </c>
      <c r="BF44" s="35">
        <f>'Total Stock by year_by_det_equi'!BF44*'Adjustment factor'!$E39</f>
        <v>110665.03088834483</v>
      </c>
      <c r="BG44" s="35">
        <f>'Total Stock by year_by_det_equi'!BG44*'Adjustment factor'!$E39</f>
        <v>109740.83837796419</v>
      </c>
      <c r="BH44" s="35">
        <f>'Total Stock by year_by_det_equi'!BH44*'Adjustment factor'!$E39</f>
        <v>108868.23250101271</v>
      </c>
      <c r="BI44" s="35">
        <f>'Total Stock by year_by_det_equi'!BI44*'Adjustment factor'!$E39</f>
        <v>115722.72466503581</v>
      </c>
      <c r="BJ44" s="35">
        <f>'Total Stock by year_by_det_equi'!BJ44*'Adjustment factor'!$E39</f>
        <v>128773.90870868519</v>
      </c>
      <c r="BK44" s="35">
        <f>'Total Stock by year_by_det_equi'!BK44*'Adjustment factor'!$E39</f>
        <v>144794.18625075251</v>
      </c>
      <c r="BL44" s="35">
        <f>'Total Stock by year_by_det_equi'!BL44*'Adjustment factor'!$E39</f>
        <v>149491.68938752956</v>
      </c>
      <c r="BM44" s="35">
        <f>'Total Stock by year_by_det_equi'!BM44*'Adjustment factor'!$E39</f>
        <v>148879</v>
      </c>
      <c r="BN44" s="35">
        <f>'Total Stock by year_by_det_equi'!BN44*'Adjustment factor'!$E39</f>
        <v>139809.87989645172</v>
      </c>
      <c r="BO44" s="35">
        <f>'Total Stock by year_by_det_equi'!BO44*'Adjustment factor'!$E39</f>
        <v>142578.95518231697</v>
      </c>
      <c r="BP44" s="35">
        <f>'Total Stock by year_by_det_equi'!BP44*'Adjustment factor'!$E39</f>
        <v>157057.10255939225</v>
      </c>
      <c r="BQ44" s="35">
        <f>'Total Stock by year_by_det_equi'!BQ44*'Adjustment factor'!$E39</f>
        <v>176739.6798566207</v>
      </c>
      <c r="BR44" s="35">
        <f>'Total Stock by year_by_det_equi'!BR44*'Adjustment factor'!$E39</f>
        <v>196249.38839383505</v>
      </c>
      <c r="BS44" s="35">
        <f>'Total Stock by year_by_det_equi'!BS44*'Adjustment factor'!$E39</f>
        <v>222285.68410243548</v>
      </c>
      <c r="BT44" s="35">
        <f>'Total Stock by year_by_det_equi'!BT44*'Adjustment factor'!$E39</f>
        <v>253701.48010159176</v>
      </c>
    </row>
    <row r="45" spans="1:72" x14ac:dyDescent="0.25">
      <c r="A45" s="29">
        <v>25</v>
      </c>
      <c r="B45" t="s">
        <v>104</v>
      </c>
      <c r="C45" s="35">
        <f>'Total Stock by year_by_det_equi'!C45*'Adjustment factor'!$E40</f>
        <v>4562.5452695258937</v>
      </c>
      <c r="D45" s="35">
        <f>'Total Stock by year_by_det_equi'!D45*'Adjustment factor'!$E40</f>
        <v>5812.6375369857606</v>
      </c>
      <c r="E45" s="35">
        <f>'Total Stock by year_by_det_equi'!E45*'Adjustment factor'!$E40</f>
        <v>6689.4529391791784</v>
      </c>
      <c r="F45" s="35">
        <f>'Total Stock by year_by_det_equi'!F45*'Adjustment factor'!$E40</f>
        <v>8349.2837533465172</v>
      </c>
      <c r="G45" s="35">
        <f>'Total Stock by year_by_det_equi'!G45*'Adjustment factor'!$E40</f>
        <v>10565.664425731706</v>
      </c>
      <c r="H45" s="35">
        <f>'Total Stock by year_by_det_equi'!H45*'Adjustment factor'!$E40</f>
        <v>11598.846175374052</v>
      </c>
      <c r="I45" s="35">
        <f>'Total Stock by year_by_det_equi'!I45*'Adjustment factor'!$E40</f>
        <v>12003.466117364926</v>
      </c>
      <c r="J45" s="35">
        <f>'Total Stock by year_by_det_equi'!J45*'Adjustment factor'!$E40</f>
        <v>13314.324661136312</v>
      </c>
      <c r="K45" s="35">
        <f>'Total Stock by year_by_det_equi'!K45*'Adjustment factor'!$E40</f>
        <v>14552.721958507853</v>
      </c>
      <c r="L45" s="35">
        <f>'Total Stock by year_by_det_equi'!L45*'Adjustment factor'!$E40</f>
        <v>15870.104343512618</v>
      </c>
      <c r="M45" s="35">
        <f>'Total Stock by year_by_det_equi'!M45*'Adjustment factor'!$E40</f>
        <v>16189.099864086613</v>
      </c>
      <c r="N45" s="35">
        <f>'Total Stock by year_by_det_equi'!N45*'Adjustment factor'!$E40</f>
        <v>17080.545591492733</v>
      </c>
      <c r="O45" s="35">
        <f>'Total Stock by year_by_det_equi'!O45*'Adjustment factor'!$E40</f>
        <v>18091.074602994719</v>
      </c>
      <c r="P45" s="35">
        <f>'Total Stock by year_by_det_equi'!P45*'Adjustment factor'!$E40</f>
        <v>18991.262462869614</v>
      </c>
      <c r="Q45" s="35">
        <f>'Total Stock by year_by_det_equi'!Q45*'Adjustment factor'!$E40</f>
        <v>19877.598364114489</v>
      </c>
      <c r="R45" s="35">
        <f>'Total Stock by year_by_det_equi'!R45*'Adjustment factor'!$E40</f>
        <v>20243.438327816955</v>
      </c>
      <c r="S45" s="35">
        <f>'Total Stock by year_by_det_equi'!S45*'Adjustment factor'!$E40</f>
        <v>21418.287262915077</v>
      </c>
      <c r="T45" s="35">
        <f>'Total Stock by year_by_det_equi'!T45*'Adjustment factor'!$E40</f>
        <v>22096.157899201258</v>
      </c>
      <c r="U45" s="35">
        <f>'Total Stock by year_by_det_equi'!U45*'Adjustment factor'!$E40</f>
        <v>23052.104060543588</v>
      </c>
      <c r="V45" s="35">
        <f>'Total Stock by year_by_det_equi'!V45*'Adjustment factor'!$E40</f>
        <v>24848.187316098818</v>
      </c>
      <c r="W45" s="35">
        <f>'Total Stock by year_by_det_equi'!W45*'Adjustment factor'!$E40</f>
        <v>26461.861310963552</v>
      </c>
      <c r="X45" s="35">
        <f>'Total Stock by year_by_det_equi'!X45*'Adjustment factor'!$E40</f>
        <v>27641.928625889701</v>
      </c>
      <c r="Y45" s="35">
        <f>'Total Stock by year_by_det_equi'!Y45*'Adjustment factor'!$E40</f>
        <v>30167.787837836073</v>
      </c>
      <c r="Z45" s="35">
        <f>'Total Stock by year_by_det_equi'!Z45*'Adjustment factor'!$E40</f>
        <v>32928.828136936718</v>
      </c>
      <c r="AA45" s="35">
        <f>'Total Stock by year_by_det_equi'!AA45*'Adjustment factor'!$E40</f>
        <v>33067.110425161532</v>
      </c>
      <c r="AB45" s="35">
        <f>'Total Stock by year_by_det_equi'!AB45*'Adjustment factor'!$E40</f>
        <v>35233.615537647907</v>
      </c>
      <c r="AC45" s="35">
        <f>'Total Stock by year_by_det_equi'!AC45*'Adjustment factor'!$E40</f>
        <v>37592.506031840821</v>
      </c>
      <c r="AD45" s="35">
        <f>'Total Stock by year_by_det_equi'!AD45*'Adjustment factor'!$E40</f>
        <v>40673.476976715814</v>
      </c>
      <c r="AE45" s="35">
        <f>'Total Stock by year_by_det_equi'!AE45*'Adjustment factor'!$E40</f>
        <v>43206.137127500006</v>
      </c>
      <c r="AF45" s="35">
        <f>'Total Stock by year_by_det_equi'!AF45*'Adjustment factor'!$E40</f>
        <v>44332.644521202586</v>
      </c>
      <c r="AG45" s="35">
        <f>'Total Stock by year_by_det_equi'!AG45*'Adjustment factor'!$E40</f>
        <v>46762.397781816151</v>
      </c>
      <c r="AH45" s="35">
        <f>'Total Stock by year_by_det_equi'!AH45*'Adjustment factor'!$E40</f>
        <v>51892.100136208581</v>
      </c>
      <c r="AI45" s="35">
        <f>'Total Stock by year_by_det_equi'!AI45*'Adjustment factor'!$E40</f>
        <v>56746.952619520613</v>
      </c>
      <c r="AJ45" s="35">
        <f>'Total Stock by year_by_det_equi'!AJ45*'Adjustment factor'!$E40</f>
        <v>60602.628994919265</v>
      </c>
      <c r="AK45" s="35">
        <f>'Total Stock by year_by_det_equi'!AK45*'Adjustment factor'!$E40</f>
        <v>60843.675071334088</v>
      </c>
      <c r="AL45" s="35">
        <f>'Total Stock by year_by_det_equi'!AL45*'Adjustment factor'!$E40</f>
        <v>62215.612910958182</v>
      </c>
      <c r="AM45" s="35">
        <f>'Total Stock by year_by_det_equi'!AM45*'Adjustment factor'!$E40</f>
        <v>62707.791083100034</v>
      </c>
      <c r="AN45" s="35">
        <f>'Total Stock by year_by_det_equi'!AN45*'Adjustment factor'!$E40</f>
        <v>65599.085768707853</v>
      </c>
      <c r="AO45" s="35">
        <f>'Total Stock by year_by_det_equi'!AO45*'Adjustment factor'!$E40</f>
        <v>71841.035847679159</v>
      </c>
      <c r="AP45" s="35">
        <f>'Total Stock by year_by_det_equi'!AP45*'Adjustment factor'!$E40</f>
        <v>75293.958832095799</v>
      </c>
      <c r="AQ45" s="35">
        <f>'Total Stock by year_by_det_equi'!AQ45*'Adjustment factor'!$E40</f>
        <v>76430.371134803805</v>
      </c>
      <c r="AR45" s="35">
        <f>'Total Stock by year_by_det_equi'!AR45*'Adjustment factor'!$E40</f>
        <v>75836.982356148859</v>
      </c>
      <c r="AS45" s="35">
        <f>'Total Stock by year_by_det_equi'!AS45*'Adjustment factor'!$E40</f>
        <v>78951.373382025806</v>
      </c>
      <c r="AT45" s="35">
        <f>'Total Stock by year_by_det_equi'!AT45*'Adjustment factor'!$E40</f>
        <v>78731.610165996855</v>
      </c>
      <c r="AU45" s="35">
        <f>'Total Stock by year_by_det_equi'!AU45*'Adjustment factor'!$E40</f>
        <v>79564.132928952138</v>
      </c>
      <c r="AV45" s="35">
        <f>'Total Stock by year_by_det_equi'!AV45*'Adjustment factor'!$E40</f>
        <v>82519.998968010521</v>
      </c>
      <c r="AW45" s="35">
        <f>'Total Stock by year_by_det_equi'!AW45*'Adjustment factor'!$E40</f>
        <v>85461.675270962616</v>
      </c>
      <c r="AX45" s="35">
        <f>'Total Stock by year_by_det_equi'!AX45*'Adjustment factor'!$E40</f>
        <v>90558.66011857758</v>
      </c>
      <c r="AY45" s="35">
        <f>'Total Stock by year_by_det_equi'!AY45*'Adjustment factor'!$E40</f>
        <v>99403.42707420903</v>
      </c>
      <c r="AZ45" s="35">
        <f>'Total Stock by year_by_det_equi'!AZ45*'Adjustment factor'!$E40</f>
        <v>105391.17495071108</v>
      </c>
      <c r="BA45" s="35">
        <f>'Total Stock by year_by_det_equi'!BA45*'Adjustment factor'!$E40</f>
        <v>111048.88194563442</v>
      </c>
      <c r="BB45" s="35">
        <f>'Total Stock by year_by_det_equi'!BB45*'Adjustment factor'!$E40</f>
        <v>114254.70235109958</v>
      </c>
      <c r="BC45" s="35">
        <f>'Total Stock by year_by_det_equi'!BC45*'Adjustment factor'!$E40</f>
        <v>117325.43294933197</v>
      </c>
      <c r="BD45" s="35">
        <f>'Total Stock by year_by_det_equi'!BD45*'Adjustment factor'!$E40</f>
        <v>123759.91604861819</v>
      </c>
      <c r="BE45" s="35">
        <f>'Total Stock by year_by_det_equi'!BE45*'Adjustment factor'!$E40</f>
        <v>127560.28448768075</v>
      </c>
      <c r="BF45" s="35">
        <f>'Total Stock by year_by_det_equi'!BF45*'Adjustment factor'!$E40</f>
        <v>130613.32357484673</v>
      </c>
      <c r="BG45" s="35">
        <f>'Total Stock by year_by_det_equi'!BG45*'Adjustment factor'!$E40</f>
        <v>133277.30747082649</v>
      </c>
      <c r="BH45" s="35">
        <f>'Total Stock by year_by_det_equi'!BH45*'Adjustment factor'!$E40</f>
        <v>131758.92603586012</v>
      </c>
      <c r="BI45" s="35">
        <f>'Total Stock by year_by_det_equi'!BI45*'Adjustment factor'!$E40</f>
        <v>130897.25488432719</v>
      </c>
      <c r="BJ45" s="35">
        <f>'Total Stock by year_by_det_equi'!BJ45*'Adjustment factor'!$E40</f>
        <v>133783.67522725498</v>
      </c>
      <c r="BK45" s="35">
        <f>'Total Stock by year_by_det_equi'!BK45*'Adjustment factor'!$E40</f>
        <v>138732.52674464541</v>
      </c>
      <c r="BL45" s="35">
        <f>'Total Stock by year_by_det_equi'!BL45*'Adjustment factor'!$E40</f>
        <v>143002.64904366847</v>
      </c>
      <c r="BM45" s="35">
        <f>'Total Stock by year_by_det_equi'!BM45*'Adjustment factor'!$E40</f>
        <v>139661</v>
      </c>
      <c r="BN45" s="35">
        <f>'Total Stock by year_by_det_equi'!BN45*'Adjustment factor'!$E40</f>
        <v>124911.2629400905</v>
      </c>
      <c r="BO45" s="35">
        <f>'Total Stock by year_by_det_equi'!BO45*'Adjustment factor'!$E40</f>
        <v>126013.0993603254</v>
      </c>
      <c r="BP45" s="35">
        <f>'Total Stock by year_by_det_equi'!BP45*'Adjustment factor'!$E40</f>
        <v>130739.27293691515</v>
      </c>
      <c r="BQ45" s="35">
        <f>'Total Stock by year_by_det_equi'!BQ45*'Adjustment factor'!$E40</f>
        <v>143722.38963162428</v>
      </c>
      <c r="BR45" s="35">
        <f>'Total Stock by year_by_det_equi'!BR45*'Adjustment factor'!$E40</f>
        <v>156809.44350821519</v>
      </c>
      <c r="BS45" s="35">
        <f>'Total Stock by year_by_det_equi'!BS45*'Adjustment factor'!$E40</f>
        <v>168119.27393013911</v>
      </c>
      <c r="BT45" s="35">
        <f>'Total Stock by year_by_det_equi'!BT45*'Adjustment factor'!$E40</f>
        <v>177952.98544274105</v>
      </c>
    </row>
    <row r="46" spans="1:72" x14ac:dyDescent="0.25">
      <c r="A46" s="29">
        <v>26</v>
      </c>
      <c r="B46" t="s">
        <v>106</v>
      </c>
      <c r="C46" s="35">
        <f>'Total Stock by year_by_det_equi'!C46*'Adjustment factor'!$E41</f>
        <v>78.49826033971533</v>
      </c>
      <c r="D46" s="35">
        <f>'Total Stock by year_by_det_equi'!D46*'Adjustment factor'!$E41</f>
        <v>90.041038535166876</v>
      </c>
      <c r="E46" s="35">
        <f>'Total Stock by year_by_det_equi'!E46*'Adjustment factor'!$E41</f>
        <v>90.226022350321841</v>
      </c>
      <c r="F46" s="35">
        <f>'Total Stock by year_by_det_equi'!F46*'Adjustment factor'!$E41</f>
        <v>97.585901550916219</v>
      </c>
      <c r="G46" s="35">
        <f>'Total Stock by year_by_det_equi'!G46*'Adjustment factor'!$E41</f>
        <v>97.674375971619227</v>
      </c>
      <c r="H46" s="35">
        <f>'Total Stock by year_by_det_equi'!H46*'Adjustment factor'!$E41</f>
        <v>99.264275990051516</v>
      </c>
      <c r="I46" s="35">
        <f>'Total Stock by year_by_det_equi'!I46*'Adjustment factor'!$E41</f>
        <v>113.62973321181266</v>
      </c>
      <c r="J46" s="35">
        <f>'Total Stock by year_by_det_equi'!J46*'Adjustment factor'!$E41</f>
        <v>124.81663853151059</v>
      </c>
      <c r="K46" s="35">
        <f>'Total Stock by year_by_det_equi'!K46*'Adjustment factor'!$E41</f>
        <v>136.06816533267573</v>
      </c>
      <c r="L46" s="35">
        <f>'Total Stock by year_by_det_equi'!L46*'Adjustment factor'!$E41</f>
        <v>139.84482252917843</v>
      </c>
      <c r="M46" s="35">
        <f>'Total Stock by year_by_det_equi'!M46*'Adjustment factor'!$E41</f>
        <v>166.2561839247557</v>
      </c>
      <c r="N46" s="35">
        <f>'Total Stock by year_by_det_equi'!N46*'Adjustment factor'!$E41</f>
        <v>203.86344528441839</v>
      </c>
      <c r="O46" s="35">
        <f>'Total Stock by year_by_det_equi'!O46*'Adjustment factor'!$E41</f>
        <v>229.57035969845299</v>
      </c>
      <c r="P46" s="35">
        <f>'Total Stock by year_by_det_equi'!P46*'Adjustment factor'!$E41</f>
        <v>386.03401842948352</v>
      </c>
      <c r="Q46" s="35">
        <f>'Total Stock by year_by_det_equi'!Q46*'Adjustment factor'!$E41</f>
        <v>606.35510705831712</v>
      </c>
      <c r="R46" s="35">
        <f>'Total Stock by year_by_det_equi'!R46*'Adjustment factor'!$E41</f>
        <v>829.42597157072964</v>
      </c>
      <c r="S46" s="35">
        <f>'Total Stock by year_by_det_equi'!S46*'Adjustment factor'!$E41</f>
        <v>1020.4269362123822</v>
      </c>
      <c r="T46" s="35">
        <f>'Total Stock by year_by_det_equi'!T46*'Adjustment factor'!$E41</f>
        <v>1085.7301879577581</v>
      </c>
      <c r="U46" s="35">
        <f>'Total Stock by year_by_det_equi'!U46*'Adjustment factor'!$E41</f>
        <v>1253.2012835027838</v>
      </c>
      <c r="V46" s="35">
        <f>'Total Stock by year_by_det_equi'!V46*'Adjustment factor'!$E41</f>
        <v>1537.3372680824073</v>
      </c>
      <c r="W46" s="35">
        <f>'Total Stock by year_by_det_equi'!W46*'Adjustment factor'!$E41</f>
        <v>1999.1244684528122</v>
      </c>
      <c r="X46" s="35">
        <f>'Total Stock by year_by_det_equi'!X46*'Adjustment factor'!$E41</f>
        <v>2881.2164628918545</v>
      </c>
      <c r="Y46" s="35">
        <f>'Total Stock by year_by_det_equi'!Y46*'Adjustment factor'!$E41</f>
        <v>4435.7527987849708</v>
      </c>
      <c r="Z46" s="35">
        <f>'Total Stock by year_by_det_equi'!Z46*'Adjustment factor'!$E41</f>
        <v>5417.2203741285621</v>
      </c>
      <c r="AA46" s="35">
        <f>'Total Stock by year_by_det_equi'!AA46*'Adjustment factor'!$E41</f>
        <v>6267.0082365541502</v>
      </c>
      <c r="AB46" s="35">
        <f>'Total Stock by year_by_det_equi'!AB46*'Adjustment factor'!$E41</f>
        <v>6496.9604811765648</v>
      </c>
      <c r="AC46" s="35">
        <f>'Total Stock by year_by_det_equi'!AC46*'Adjustment factor'!$E41</f>
        <v>7086.2577831865156</v>
      </c>
      <c r="AD46" s="35">
        <f>'Total Stock by year_by_det_equi'!AD46*'Adjustment factor'!$E41</f>
        <v>8228.6885052168745</v>
      </c>
      <c r="AE46" s="35">
        <f>'Total Stock by year_by_det_equi'!AE46*'Adjustment factor'!$E41</f>
        <v>8884.401929046182</v>
      </c>
      <c r="AF46" s="35">
        <f>'Total Stock by year_by_det_equi'!AF46*'Adjustment factor'!$E41</f>
        <v>9322.0708385244106</v>
      </c>
      <c r="AG46" s="35">
        <f>'Total Stock by year_by_det_equi'!AG46*'Adjustment factor'!$E41</f>
        <v>9660.4613413176048</v>
      </c>
      <c r="AH46" s="35">
        <f>'Total Stock by year_by_det_equi'!AH46*'Adjustment factor'!$E41</f>
        <v>10335.951968766431</v>
      </c>
      <c r="AI46" s="35">
        <f>'Total Stock by year_by_det_equi'!AI46*'Adjustment factor'!$E41</f>
        <v>11251.676068280945</v>
      </c>
      <c r="AJ46" s="35">
        <f>'Total Stock by year_by_det_equi'!AJ46*'Adjustment factor'!$E41</f>
        <v>13249.654122781471</v>
      </c>
      <c r="AK46" s="35">
        <f>'Total Stock by year_by_det_equi'!AK46*'Adjustment factor'!$E41</f>
        <v>15168.949108190214</v>
      </c>
      <c r="AL46" s="35">
        <f>'Total Stock by year_by_det_equi'!AL46*'Adjustment factor'!$E41</f>
        <v>16483.48020609995</v>
      </c>
      <c r="AM46" s="35">
        <f>'Total Stock by year_by_det_equi'!AM46*'Adjustment factor'!$E41</f>
        <v>17345.157252317033</v>
      </c>
      <c r="AN46" s="35">
        <f>'Total Stock by year_by_det_equi'!AN46*'Adjustment factor'!$E41</f>
        <v>18239.627041523006</v>
      </c>
      <c r="AO46" s="35">
        <f>'Total Stock by year_by_det_equi'!AO46*'Adjustment factor'!$E41</f>
        <v>19005.533313694879</v>
      </c>
      <c r="AP46" s="35">
        <f>'Total Stock by year_by_det_equi'!AP46*'Adjustment factor'!$E41</f>
        <v>20157.410800692582</v>
      </c>
      <c r="AQ46" s="35">
        <f>'Total Stock by year_by_det_equi'!AQ46*'Adjustment factor'!$E41</f>
        <v>22267.107297261991</v>
      </c>
      <c r="AR46" s="35">
        <f>'Total Stock by year_by_det_equi'!AR46*'Adjustment factor'!$E41</f>
        <v>24995.324896272869</v>
      </c>
      <c r="AS46" s="35">
        <f>'Total Stock by year_by_det_equi'!AS46*'Adjustment factor'!$E41</f>
        <v>28362.254043323748</v>
      </c>
      <c r="AT46" s="35">
        <f>'Total Stock by year_by_det_equi'!AT46*'Adjustment factor'!$E41</f>
        <v>30503.199742052093</v>
      </c>
      <c r="AU46" s="35">
        <f>'Total Stock by year_by_det_equi'!AU46*'Adjustment factor'!$E41</f>
        <v>34562.713351341292</v>
      </c>
      <c r="AV46" s="35">
        <f>'Total Stock by year_by_det_equi'!AV46*'Adjustment factor'!$E41</f>
        <v>39111.604239419066</v>
      </c>
      <c r="AW46" s="35">
        <f>'Total Stock by year_by_det_equi'!AW46*'Adjustment factor'!$E41</f>
        <v>44295.891695951796</v>
      </c>
      <c r="AX46" s="35">
        <f>'Total Stock by year_by_det_equi'!AX46*'Adjustment factor'!$E41</f>
        <v>49480.52599719166</v>
      </c>
      <c r="AY46" s="35">
        <f>'Total Stock by year_by_det_equi'!AY46*'Adjustment factor'!$E41</f>
        <v>51459.325660239891</v>
      </c>
      <c r="AZ46" s="35">
        <f>'Total Stock by year_by_det_equi'!AZ46*'Adjustment factor'!$E41</f>
        <v>56820.544041798814</v>
      </c>
      <c r="BA46" s="35">
        <f>'Total Stock by year_by_det_equi'!BA46*'Adjustment factor'!$E41</f>
        <v>61927.809029820339</v>
      </c>
      <c r="BB46" s="35">
        <f>'Total Stock by year_by_det_equi'!BB46*'Adjustment factor'!$E41</f>
        <v>70161.794978537815</v>
      </c>
      <c r="BC46" s="35">
        <f>'Total Stock by year_by_det_equi'!BC46*'Adjustment factor'!$E41</f>
        <v>85734.216071695439</v>
      </c>
      <c r="BD46" s="35">
        <f>'Total Stock by year_by_det_equi'!BD46*'Adjustment factor'!$E41</f>
        <v>114615.49291220657</v>
      </c>
      <c r="BE46" s="35">
        <f>'Total Stock by year_by_det_equi'!BE46*'Adjustment factor'!$E41</f>
        <v>145695.14315800671</v>
      </c>
      <c r="BF46" s="35">
        <f>'Total Stock by year_by_det_equi'!BF46*'Adjustment factor'!$E41</f>
        <v>179178.55782879482</v>
      </c>
      <c r="BG46" s="35">
        <f>'Total Stock by year_by_det_equi'!BG46*'Adjustment factor'!$E41</f>
        <v>201557.4493540962</v>
      </c>
      <c r="BH46" s="35">
        <f>'Total Stock by year_by_det_equi'!BH46*'Adjustment factor'!$E41</f>
        <v>212913.79955200537</v>
      </c>
      <c r="BI46" s="35">
        <f>'Total Stock by year_by_det_equi'!BI46*'Adjustment factor'!$E41</f>
        <v>229442.00958987037</v>
      </c>
      <c r="BJ46" s="35">
        <f>'Total Stock by year_by_det_equi'!BJ46*'Adjustment factor'!$E41</f>
        <v>243878.0237746184</v>
      </c>
      <c r="BK46" s="35">
        <f>'Total Stock by year_by_det_equi'!BK46*'Adjustment factor'!$E41</f>
        <v>257017.77698737071</v>
      </c>
      <c r="BL46" s="35">
        <f>'Total Stock by year_by_det_equi'!BL46*'Adjustment factor'!$E41</f>
        <v>284736.62956710666</v>
      </c>
      <c r="BM46" s="35">
        <f>'Total Stock by year_by_det_equi'!BM46*'Adjustment factor'!$E41</f>
        <v>314144</v>
      </c>
      <c r="BN46" s="35">
        <f>'Total Stock by year_by_det_equi'!BN46*'Adjustment factor'!$E41</f>
        <v>321727.08594679087</v>
      </c>
      <c r="BO46" s="35">
        <f>'Total Stock by year_by_det_equi'!BO46*'Adjustment factor'!$E41</f>
        <v>344684.27926600451</v>
      </c>
      <c r="BP46" s="35">
        <f>'Total Stock by year_by_det_equi'!BP46*'Adjustment factor'!$E41</f>
        <v>388125.19505066081</v>
      </c>
      <c r="BQ46" s="35">
        <f>'Total Stock by year_by_det_equi'!BQ46*'Adjustment factor'!$E41</f>
        <v>440344.92217476596</v>
      </c>
      <c r="BR46" s="35">
        <f>'Total Stock by year_by_det_equi'!BR46*'Adjustment factor'!$E41</f>
        <v>508488.34841758595</v>
      </c>
      <c r="BS46" s="35">
        <f>'Total Stock by year_by_det_equi'!BS46*'Adjustment factor'!$E41</f>
        <v>597813.54955359141</v>
      </c>
      <c r="BT46" s="35">
        <f>'Total Stock by year_by_det_equi'!BT46*'Adjustment factor'!$E41</f>
        <v>707687.68948638393</v>
      </c>
    </row>
    <row r="47" spans="1:72" x14ac:dyDescent="0.25">
      <c r="A47" s="29">
        <v>27</v>
      </c>
      <c r="B47" t="s">
        <v>107</v>
      </c>
      <c r="C47" s="35">
        <f>'Total Stock by year_by_det_equi'!C47*'Adjustment factor'!$E42</f>
        <v>11332.721063955421</v>
      </c>
      <c r="D47" s="35">
        <f>'Total Stock by year_by_det_equi'!D47*'Adjustment factor'!$E42</f>
        <v>12546.42686535127</v>
      </c>
      <c r="E47" s="35">
        <f>'Total Stock by year_by_det_equi'!E47*'Adjustment factor'!$E42</f>
        <v>12667.851909038991</v>
      </c>
      <c r="F47" s="35">
        <f>'Total Stock by year_by_det_equi'!F47*'Adjustment factor'!$E42</f>
        <v>12427.303750533531</v>
      </c>
      <c r="G47" s="35">
        <f>'Total Stock by year_by_det_equi'!G47*'Adjustment factor'!$E42</f>
        <v>12191.450754641437</v>
      </c>
      <c r="H47" s="35">
        <f>'Total Stock by year_by_det_equi'!H47*'Adjustment factor'!$E42</f>
        <v>12455.217183314538</v>
      </c>
      <c r="I47" s="35">
        <f>'Total Stock by year_by_det_equi'!I47*'Adjustment factor'!$E42</f>
        <v>12809.069844014572</v>
      </c>
      <c r="J47" s="35">
        <f>'Total Stock by year_by_det_equi'!J47*'Adjustment factor'!$E42</f>
        <v>13056.978754195958</v>
      </c>
      <c r="K47" s="35">
        <f>'Total Stock by year_by_det_equi'!K47*'Adjustment factor'!$E42</f>
        <v>12798.648850992271</v>
      </c>
      <c r="L47" s="35">
        <f>'Total Stock by year_by_det_equi'!L47*'Adjustment factor'!$E42</f>
        <v>12856.240913576754</v>
      </c>
      <c r="M47" s="35">
        <f>'Total Stock by year_by_det_equi'!M47*'Adjustment factor'!$E42</f>
        <v>13328.160349008294</v>
      </c>
      <c r="N47" s="35">
        <f>'Total Stock by year_by_det_equi'!N47*'Adjustment factor'!$E42</f>
        <v>14105.669909927279</v>
      </c>
      <c r="O47" s="35">
        <f>'Total Stock by year_by_det_equi'!O47*'Adjustment factor'!$E42</f>
        <v>14823.668658105158</v>
      </c>
      <c r="P47" s="35">
        <f>'Total Stock by year_by_det_equi'!P47*'Adjustment factor'!$E42</f>
        <v>15397.074920428848</v>
      </c>
      <c r="Q47" s="35">
        <f>'Total Stock by year_by_det_equi'!Q47*'Adjustment factor'!$E42</f>
        <v>15826.329734255663</v>
      </c>
      <c r="R47" s="35">
        <f>'Total Stock by year_by_det_equi'!R47*'Adjustment factor'!$E42</f>
        <v>16081.331055492104</v>
      </c>
      <c r="S47" s="35">
        <f>'Total Stock by year_by_det_equi'!S47*'Adjustment factor'!$E42</f>
        <v>16382.78174869133</v>
      </c>
      <c r="T47" s="35">
        <f>'Total Stock by year_by_det_equi'!T47*'Adjustment factor'!$E42</f>
        <v>16528.092540527196</v>
      </c>
      <c r="U47" s="35">
        <f>'Total Stock by year_by_det_equi'!U47*'Adjustment factor'!$E42</f>
        <v>16877.578868812285</v>
      </c>
      <c r="V47" s="35">
        <f>'Total Stock by year_by_det_equi'!V47*'Adjustment factor'!$E42</f>
        <v>17414.595579751764</v>
      </c>
      <c r="W47" s="35">
        <f>'Total Stock by year_by_det_equi'!W47*'Adjustment factor'!$E42</f>
        <v>18068.037016513332</v>
      </c>
      <c r="X47" s="35">
        <f>'Total Stock by year_by_det_equi'!X47*'Adjustment factor'!$E42</f>
        <v>18726.395217845657</v>
      </c>
      <c r="Y47" s="35">
        <f>'Total Stock by year_by_det_equi'!Y47*'Adjustment factor'!$E42</f>
        <v>19979.596296334694</v>
      </c>
      <c r="Z47" s="35">
        <f>'Total Stock by year_by_det_equi'!Z47*'Adjustment factor'!$E42</f>
        <v>21324.234534118077</v>
      </c>
      <c r="AA47" s="35">
        <f>'Total Stock by year_by_det_equi'!AA47*'Adjustment factor'!$E42</f>
        <v>22624.127884882902</v>
      </c>
      <c r="AB47" s="35">
        <f>'Total Stock by year_by_det_equi'!AB47*'Adjustment factor'!$E42</f>
        <v>23636.795990303748</v>
      </c>
      <c r="AC47" s="35">
        <f>'Total Stock by year_by_det_equi'!AC47*'Adjustment factor'!$E42</f>
        <v>25131.939093480083</v>
      </c>
      <c r="AD47" s="35">
        <f>'Total Stock by year_by_det_equi'!AD47*'Adjustment factor'!$E42</f>
        <v>27992.172781843925</v>
      </c>
      <c r="AE47" s="35">
        <f>'Total Stock by year_by_det_equi'!AE47*'Adjustment factor'!$E42</f>
        <v>30044.889722405976</v>
      </c>
      <c r="AF47" s="35">
        <f>'Total Stock by year_by_det_equi'!AF47*'Adjustment factor'!$E42</f>
        <v>32800.11533766568</v>
      </c>
      <c r="AG47" s="35">
        <f>'Total Stock by year_by_det_equi'!AG47*'Adjustment factor'!$E42</f>
        <v>35187.389347080898</v>
      </c>
      <c r="AH47" s="35">
        <f>'Total Stock by year_by_det_equi'!AH47*'Adjustment factor'!$E42</f>
        <v>37735.247746830559</v>
      </c>
      <c r="AI47" s="35">
        <f>'Total Stock by year_by_det_equi'!AI47*'Adjustment factor'!$E42</f>
        <v>40058.890337189892</v>
      </c>
      <c r="AJ47" s="35">
        <f>'Total Stock by year_by_det_equi'!AJ47*'Adjustment factor'!$E42</f>
        <v>42997.871796588646</v>
      </c>
      <c r="AK47" s="35">
        <f>'Total Stock by year_by_det_equi'!AK47*'Adjustment factor'!$E42</f>
        <v>45641.262850008876</v>
      </c>
      <c r="AL47" s="35">
        <f>'Total Stock by year_by_det_equi'!AL47*'Adjustment factor'!$E42</f>
        <v>48872.257981970586</v>
      </c>
      <c r="AM47" s="35">
        <f>'Total Stock by year_by_det_equi'!AM47*'Adjustment factor'!$E42</f>
        <v>49816.638304553853</v>
      </c>
      <c r="AN47" s="35">
        <f>'Total Stock by year_by_det_equi'!AN47*'Adjustment factor'!$E42</f>
        <v>49179.632854489537</v>
      </c>
      <c r="AO47" s="35">
        <f>'Total Stock by year_by_det_equi'!AO47*'Adjustment factor'!$E42</f>
        <v>48514.338354454521</v>
      </c>
      <c r="AP47" s="35">
        <f>'Total Stock by year_by_det_equi'!AP47*'Adjustment factor'!$E42</f>
        <v>47332.528287816371</v>
      </c>
      <c r="AQ47" s="35">
        <f>'Total Stock by year_by_det_equi'!AQ47*'Adjustment factor'!$E42</f>
        <v>46474.952301999765</v>
      </c>
      <c r="AR47" s="35">
        <f>'Total Stock by year_by_det_equi'!AR47*'Adjustment factor'!$E42</f>
        <v>46160.783380131288</v>
      </c>
      <c r="AS47" s="35">
        <f>'Total Stock by year_by_det_equi'!AS47*'Adjustment factor'!$E42</f>
        <v>45587.739990521179</v>
      </c>
      <c r="AT47" s="35">
        <f>'Total Stock by year_by_det_equi'!AT47*'Adjustment factor'!$E42</f>
        <v>44831.489762296602</v>
      </c>
      <c r="AU47" s="35">
        <f>'Total Stock by year_by_det_equi'!AU47*'Adjustment factor'!$E42</f>
        <v>44177.886804495596</v>
      </c>
      <c r="AV47" s="35">
        <f>'Total Stock by year_by_det_equi'!AV47*'Adjustment factor'!$E42</f>
        <v>43656.594015926916</v>
      </c>
      <c r="AW47" s="35">
        <f>'Total Stock by year_by_det_equi'!AW47*'Adjustment factor'!$E42</f>
        <v>42539.349196806579</v>
      </c>
      <c r="AX47" s="35">
        <f>'Total Stock by year_by_det_equi'!AX47*'Adjustment factor'!$E42</f>
        <v>42810.634381640652</v>
      </c>
      <c r="AY47" s="35">
        <f>'Total Stock by year_by_det_equi'!AY47*'Adjustment factor'!$E42</f>
        <v>42607.957866085111</v>
      </c>
      <c r="AZ47" s="35">
        <f>'Total Stock by year_by_det_equi'!AZ47*'Adjustment factor'!$E42</f>
        <v>42416.061118293925</v>
      </c>
      <c r="BA47" s="35">
        <f>'Total Stock by year_by_det_equi'!BA47*'Adjustment factor'!$E42</f>
        <v>42934.720354579353</v>
      </c>
      <c r="BB47" s="35">
        <f>'Total Stock by year_by_det_equi'!BB47*'Adjustment factor'!$E42</f>
        <v>43948.019110845882</v>
      </c>
      <c r="BC47" s="35">
        <f>'Total Stock by year_by_det_equi'!BC47*'Adjustment factor'!$E42</f>
        <v>45239.108324942827</v>
      </c>
      <c r="BD47" s="35">
        <f>'Total Stock by year_by_det_equi'!BD47*'Adjustment factor'!$E42</f>
        <v>46679.724178018034</v>
      </c>
      <c r="BE47" s="35">
        <f>'Total Stock by year_by_det_equi'!BE47*'Adjustment factor'!$E42</f>
        <v>48775.994448017409</v>
      </c>
      <c r="BF47" s="35">
        <f>'Total Stock by year_by_det_equi'!BF47*'Adjustment factor'!$E42</f>
        <v>50447.828738094853</v>
      </c>
      <c r="BG47" s="35">
        <f>'Total Stock by year_by_det_equi'!BG47*'Adjustment factor'!$E42</f>
        <v>52863.371901380939</v>
      </c>
      <c r="BH47" s="35">
        <f>'Total Stock by year_by_det_equi'!BH47*'Adjustment factor'!$E42</f>
        <v>55552.85022173405</v>
      </c>
      <c r="BI47" s="35">
        <f>'Total Stock by year_by_det_equi'!BI47*'Adjustment factor'!$E42</f>
        <v>58752.245737226091</v>
      </c>
      <c r="BJ47" s="35">
        <f>'Total Stock by year_by_det_equi'!BJ47*'Adjustment factor'!$E42</f>
        <v>61703.102642781443</v>
      </c>
      <c r="BK47" s="35">
        <f>'Total Stock by year_by_det_equi'!BK47*'Adjustment factor'!$E42</f>
        <v>64073.954144418989</v>
      </c>
      <c r="BL47" s="35">
        <f>'Total Stock by year_by_det_equi'!BL47*'Adjustment factor'!$E42</f>
        <v>68218.173117624843</v>
      </c>
      <c r="BM47" s="35">
        <f>'Total Stock by year_by_det_equi'!BM47*'Adjustment factor'!$E42</f>
        <v>73476</v>
      </c>
      <c r="BN47" s="35">
        <f>'Total Stock by year_by_det_equi'!BN47*'Adjustment factor'!$E42</f>
        <v>74381.434464710648</v>
      </c>
      <c r="BO47" s="35">
        <f>'Total Stock by year_by_det_equi'!BO47*'Adjustment factor'!$E42</f>
        <v>75225.800621440256</v>
      </c>
      <c r="BP47" s="35">
        <f>'Total Stock by year_by_det_equi'!BP47*'Adjustment factor'!$E42</f>
        <v>77491.848931526896</v>
      </c>
      <c r="BQ47" s="35">
        <f>'Total Stock by year_by_det_equi'!BQ47*'Adjustment factor'!$E42</f>
        <v>80869.00392595306</v>
      </c>
      <c r="BR47" s="35">
        <f>'Total Stock by year_by_det_equi'!BR47*'Adjustment factor'!$E42</f>
        <v>85634.96276797053</v>
      </c>
      <c r="BS47" s="35">
        <f>'Total Stock by year_by_det_equi'!BS47*'Adjustment factor'!$E42</f>
        <v>90111.311349144671</v>
      </c>
      <c r="BT47" s="35">
        <f>'Total Stock by year_by_det_equi'!BT47*'Adjustment factor'!$E42</f>
        <v>95400.597518256778</v>
      </c>
    </row>
    <row r="48" spans="1:72" x14ac:dyDescent="0.25">
      <c r="A48" s="29">
        <v>28</v>
      </c>
      <c r="B48" t="s">
        <v>108</v>
      </c>
      <c r="C48" s="35">
        <f>'Total Stock by year_by_det_equi'!C48*'Adjustment factor'!$E43</f>
        <v>48551.656252303124</v>
      </c>
      <c r="D48" s="35">
        <f>'Total Stock by year_by_det_equi'!D48*'Adjustment factor'!$E43</f>
        <v>49585.513156052977</v>
      </c>
      <c r="E48" s="35">
        <f>'Total Stock by year_by_det_equi'!E48*'Adjustment factor'!$E43</f>
        <v>52276.256892292884</v>
      </c>
      <c r="F48" s="35">
        <f>'Total Stock by year_by_det_equi'!F48*'Adjustment factor'!$E43</f>
        <v>55469.668841763909</v>
      </c>
      <c r="G48" s="35">
        <f>'Total Stock by year_by_det_equi'!G48*'Adjustment factor'!$E43</f>
        <v>56608.3313015241</v>
      </c>
      <c r="H48" s="35">
        <f>'Total Stock by year_by_det_equi'!H48*'Adjustment factor'!$E43</f>
        <v>59264.929670681267</v>
      </c>
      <c r="I48" s="35">
        <f>'Total Stock by year_by_det_equi'!I48*'Adjustment factor'!$E43</f>
        <v>61021.224030542726</v>
      </c>
      <c r="J48" s="35">
        <f>'Total Stock by year_by_det_equi'!J48*'Adjustment factor'!$E43</f>
        <v>62328.72069342676</v>
      </c>
      <c r="K48" s="35">
        <f>'Total Stock by year_by_det_equi'!K48*'Adjustment factor'!$E43</f>
        <v>61344.188402026564</v>
      </c>
      <c r="L48" s="35">
        <f>'Total Stock by year_by_det_equi'!L48*'Adjustment factor'!$E43</f>
        <v>60866.944852742359</v>
      </c>
      <c r="M48" s="35">
        <f>'Total Stock by year_by_det_equi'!M48*'Adjustment factor'!$E43</f>
        <v>61501.402840373732</v>
      </c>
      <c r="N48" s="35">
        <f>'Total Stock by year_by_det_equi'!N48*'Adjustment factor'!$E43</f>
        <v>63014.752198701288</v>
      </c>
      <c r="O48" s="35">
        <f>'Total Stock by year_by_det_equi'!O48*'Adjustment factor'!$E43</f>
        <v>61397.914769031529</v>
      </c>
      <c r="P48" s="35">
        <f>'Total Stock by year_by_det_equi'!P48*'Adjustment factor'!$E43</f>
        <v>60571.307930980322</v>
      </c>
      <c r="Q48" s="35">
        <f>'Total Stock by year_by_det_equi'!Q48*'Adjustment factor'!$E43</f>
        <v>60461.994395796413</v>
      </c>
      <c r="R48" s="35">
        <f>'Total Stock by year_by_det_equi'!R48*'Adjustment factor'!$E43</f>
        <v>59379.143646364166</v>
      </c>
      <c r="S48" s="35">
        <f>'Total Stock by year_by_det_equi'!S48*'Adjustment factor'!$E43</f>
        <v>59725.87190889968</v>
      </c>
      <c r="T48" s="35">
        <f>'Total Stock by year_by_det_equi'!T48*'Adjustment factor'!$E43</f>
        <v>59972.488928774015</v>
      </c>
      <c r="U48" s="35">
        <f>'Total Stock by year_by_det_equi'!U48*'Adjustment factor'!$E43</f>
        <v>62062.113042955731</v>
      </c>
      <c r="V48" s="35">
        <f>'Total Stock by year_by_det_equi'!V48*'Adjustment factor'!$E43</f>
        <v>65440.561584758369</v>
      </c>
      <c r="W48" s="35">
        <f>'Total Stock by year_by_det_equi'!W48*'Adjustment factor'!$E43</f>
        <v>69813.602321965795</v>
      </c>
      <c r="X48" s="35">
        <f>'Total Stock by year_by_det_equi'!X48*'Adjustment factor'!$E43</f>
        <v>72920.976741477571</v>
      </c>
      <c r="Y48" s="35">
        <f>'Total Stock by year_by_det_equi'!Y48*'Adjustment factor'!$E43</f>
        <v>73845.500871086857</v>
      </c>
      <c r="Z48" s="35">
        <f>'Total Stock by year_by_det_equi'!Z48*'Adjustment factor'!$E43</f>
        <v>76554.781634612838</v>
      </c>
      <c r="AA48" s="35">
        <f>'Total Stock by year_by_det_equi'!AA48*'Adjustment factor'!$E43</f>
        <v>77394.41940192433</v>
      </c>
      <c r="AB48" s="35">
        <f>'Total Stock by year_by_det_equi'!AB48*'Adjustment factor'!$E43</f>
        <v>78421.436020607929</v>
      </c>
      <c r="AC48" s="35">
        <f>'Total Stock by year_by_det_equi'!AC48*'Adjustment factor'!$E43</f>
        <v>79369.283685901246</v>
      </c>
      <c r="AD48" s="35">
        <f>'Total Stock by year_by_det_equi'!AD48*'Adjustment factor'!$E43</f>
        <v>80962.055790102284</v>
      </c>
      <c r="AE48" s="35">
        <f>'Total Stock by year_by_det_equi'!AE48*'Adjustment factor'!$E43</f>
        <v>83514.594811264513</v>
      </c>
      <c r="AF48" s="35">
        <f>'Total Stock by year_by_det_equi'!AF48*'Adjustment factor'!$E43</f>
        <v>85489.52688276011</v>
      </c>
      <c r="AG48" s="35">
        <f>'Total Stock by year_by_det_equi'!AG48*'Adjustment factor'!$E43</f>
        <v>85843.772813450298</v>
      </c>
      <c r="AH48" s="35">
        <f>'Total Stock by year_by_det_equi'!AH48*'Adjustment factor'!$E43</f>
        <v>87119.365305998654</v>
      </c>
      <c r="AI48" s="35">
        <f>'Total Stock by year_by_det_equi'!AI48*'Adjustment factor'!$E43</f>
        <v>89937.812453493636</v>
      </c>
      <c r="AJ48" s="35">
        <f>'Total Stock by year_by_det_equi'!AJ48*'Adjustment factor'!$E43</f>
        <v>95494.816998231079</v>
      </c>
      <c r="AK48" s="35">
        <f>'Total Stock by year_by_det_equi'!AK48*'Adjustment factor'!$E43</f>
        <v>99541.359076783192</v>
      </c>
      <c r="AL48" s="35">
        <f>'Total Stock by year_by_det_equi'!AL48*'Adjustment factor'!$E43</f>
        <v>99259.904877994457</v>
      </c>
      <c r="AM48" s="35">
        <f>'Total Stock by year_by_det_equi'!AM48*'Adjustment factor'!$E43</f>
        <v>96822.441069651162</v>
      </c>
      <c r="AN48" s="35">
        <f>'Total Stock by year_by_det_equi'!AN48*'Adjustment factor'!$E43</f>
        <v>93473.838497213219</v>
      </c>
      <c r="AO48" s="35">
        <f>'Total Stock by year_by_det_equi'!AO48*'Adjustment factor'!$E43</f>
        <v>91456.492440679736</v>
      </c>
      <c r="AP48" s="35">
        <f>'Total Stock by year_by_det_equi'!AP48*'Adjustment factor'!$E43</f>
        <v>89164.114925166912</v>
      </c>
      <c r="AQ48" s="35">
        <f>'Total Stock by year_by_det_equi'!AQ48*'Adjustment factor'!$E43</f>
        <v>86670.133138895937</v>
      </c>
      <c r="AR48" s="35">
        <f>'Total Stock by year_by_det_equi'!AR48*'Adjustment factor'!$E43</f>
        <v>83737.111655487344</v>
      </c>
      <c r="AS48" s="35">
        <f>'Total Stock by year_by_det_equi'!AS48*'Adjustment factor'!$E43</f>
        <v>82247.380620549215</v>
      </c>
      <c r="AT48" s="35">
        <f>'Total Stock by year_by_det_equi'!AT48*'Adjustment factor'!$E43</f>
        <v>82331.777086479269</v>
      </c>
      <c r="AU48" s="35">
        <f>'Total Stock by year_by_det_equi'!AU48*'Adjustment factor'!$E43</f>
        <v>82497.002690400433</v>
      </c>
      <c r="AV48" s="35">
        <f>'Total Stock by year_by_det_equi'!AV48*'Adjustment factor'!$E43</f>
        <v>82259.285574172653</v>
      </c>
      <c r="AW48" s="35">
        <f>'Total Stock by year_by_det_equi'!AW48*'Adjustment factor'!$E43</f>
        <v>81673.860006541028</v>
      </c>
      <c r="AX48" s="35">
        <f>'Total Stock by year_by_det_equi'!AX48*'Adjustment factor'!$E43</f>
        <v>81784.657776482505</v>
      </c>
      <c r="AY48" s="35">
        <f>'Total Stock by year_by_det_equi'!AY48*'Adjustment factor'!$E43</f>
        <v>83517.192623298615</v>
      </c>
      <c r="AZ48" s="35">
        <f>'Total Stock by year_by_det_equi'!AZ48*'Adjustment factor'!$E43</f>
        <v>85781.833866592831</v>
      </c>
      <c r="BA48" s="35">
        <f>'Total Stock by year_by_det_equi'!BA48*'Adjustment factor'!$E43</f>
        <v>87970.375897525155</v>
      </c>
      <c r="BB48" s="35">
        <f>'Total Stock by year_by_det_equi'!BB48*'Adjustment factor'!$E43</f>
        <v>90859.187399440838</v>
      </c>
      <c r="BC48" s="35">
        <f>'Total Stock by year_by_det_equi'!BC48*'Adjustment factor'!$E43</f>
        <v>94816.725080323624</v>
      </c>
      <c r="BD48" s="35">
        <f>'Total Stock by year_by_det_equi'!BD48*'Adjustment factor'!$E43</f>
        <v>99740.054157656021</v>
      </c>
      <c r="BE48" s="35">
        <f>'Total Stock by year_by_det_equi'!BE48*'Adjustment factor'!$E43</f>
        <v>103921.86604310112</v>
      </c>
      <c r="BF48" s="35">
        <f>'Total Stock by year_by_det_equi'!BF48*'Adjustment factor'!$E43</f>
        <v>105528.36541242138</v>
      </c>
      <c r="BG48" s="35">
        <f>'Total Stock by year_by_det_equi'!BG48*'Adjustment factor'!$E43</f>
        <v>106097.00787828633</v>
      </c>
      <c r="BH48" s="35">
        <f>'Total Stock by year_by_det_equi'!BH48*'Adjustment factor'!$E43</f>
        <v>106084.66753092523</v>
      </c>
      <c r="BI48" s="35">
        <f>'Total Stock by year_by_det_equi'!BI48*'Adjustment factor'!$E43</f>
        <v>106511.30636288083</v>
      </c>
      <c r="BJ48" s="35">
        <f>'Total Stock by year_by_det_equi'!BJ48*'Adjustment factor'!$E43</f>
        <v>108846.78528172281</v>
      </c>
      <c r="BK48" s="35">
        <f>'Total Stock by year_by_det_equi'!BK48*'Adjustment factor'!$E43</f>
        <v>112369.4661718485</v>
      </c>
      <c r="BL48" s="35">
        <f>'Total Stock by year_by_det_equi'!BL48*'Adjustment factor'!$E43</f>
        <v>116207.36066263386</v>
      </c>
      <c r="BM48" s="35">
        <f>'Total Stock by year_by_det_equi'!BM48*'Adjustment factor'!$E43</f>
        <v>120276</v>
      </c>
      <c r="BN48" s="35">
        <f>'Total Stock by year_by_det_equi'!BN48*'Adjustment factor'!$E43</f>
        <v>120754.88607931312</v>
      </c>
      <c r="BO48" s="35">
        <f>'Total Stock by year_by_det_equi'!BO48*'Adjustment factor'!$E43</f>
        <v>121402.01111159635</v>
      </c>
      <c r="BP48" s="35">
        <f>'Total Stock by year_by_det_equi'!BP48*'Adjustment factor'!$E43</f>
        <v>126453.30599601872</v>
      </c>
      <c r="BQ48" s="35">
        <f>'Total Stock by year_by_det_equi'!BQ48*'Adjustment factor'!$E43</f>
        <v>136374.05823711251</v>
      </c>
      <c r="BR48" s="35">
        <f>'Total Stock by year_by_det_equi'!BR48*'Adjustment factor'!$E43</f>
        <v>146660.13871214932</v>
      </c>
      <c r="BS48" s="35">
        <f>'Total Stock by year_by_det_equi'!BS48*'Adjustment factor'!$E43</f>
        <v>161038.94404098013</v>
      </c>
      <c r="BT48" s="35">
        <f>'Total Stock by year_by_det_equi'!BT48*'Adjustment factor'!$E43</f>
        <v>175133.00780444822</v>
      </c>
    </row>
    <row r="49" spans="1:73" x14ac:dyDescent="0.25">
      <c r="C49" s="35">
        <f>SUM(C11:C48)</f>
        <v>198377.25946481628</v>
      </c>
      <c r="BT49" s="35">
        <f>SUM(BT11:BT48)</f>
        <v>7782335.8043847391</v>
      </c>
    </row>
    <row r="51" spans="1:73" s="26" customFormat="1" x14ac:dyDescent="0.25">
      <c r="B51" s="25" t="s">
        <v>459</v>
      </c>
    </row>
    <row r="52" spans="1:73" x14ac:dyDescent="0.25">
      <c r="A52" s="10" t="s">
        <v>487</v>
      </c>
      <c r="B52" t="s">
        <v>486</v>
      </c>
      <c r="C52" s="10">
        <v>1947</v>
      </c>
      <c r="D52" s="10">
        <f>+C52+1</f>
        <v>1948</v>
      </c>
      <c r="E52" s="10">
        <f t="shared" ref="E52:BP52" si="2">+D52+1</f>
        <v>1949</v>
      </c>
      <c r="F52" s="10">
        <f t="shared" si="2"/>
        <v>1950</v>
      </c>
      <c r="G52" s="10">
        <f t="shared" si="2"/>
        <v>1951</v>
      </c>
      <c r="H52" s="10">
        <f t="shared" si="2"/>
        <v>1952</v>
      </c>
      <c r="I52" s="10">
        <f t="shared" si="2"/>
        <v>1953</v>
      </c>
      <c r="J52" s="10">
        <f t="shared" si="2"/>
        <v>1954</v>
      </c>
      <c r="K52" s="10">
        <f t="shared" si="2"/>
        <v>1955</v>
      </c>
      <c r="L52" s="10">
        <f t="shared" si="2"/>
        <v>1956</v>
      </c>
      <c r="M52" s="10">
        <f t="shared" si="2"/>
        <v>1957</v>
      </c>
      <c r="N52" s="10">
        <f t="shared" si="2"/>
        <v>1958</v>
      </c>
      <c r="O52" s="10">
        <f t="shared" si="2"/>
        <v>1959</v>
      </c>
      <c r="P52" s="10">
        <f t="shared" si="2"/>
        <v>1960</v>
      </c>
      <c r="Q52" s="10">
        <f t="shared" si="2"/>
        <v>1961</v>
      </c>
      <c r="R52" s="10">
        <f t="shared" si="2"/>
        <v>1962</v>
      </c>
      <c r="S52" s="10">
        <f t="shared" si="2"/>
        <v>1963</v>
      </c>
      <c r="T52" s="10">
        <f t="shared" si="2"/>
        <v>1964</v>
      </c>
      <c r="U52" s="10">
        <f t="shared" si="2"/>
        <v>1965</v>
      </c>
      <c r="V52" s="10">
        <f t="shared" si="2"/>
        <v>1966</v>
      </c>
      <c r="W52" s="10">
        <f t="shared" si="2"/>
        <v>1967</v>
      </c>
      <c r="X52" s="10">
        <f t="shared" si="2"/>
        <v>1968</v>
      </c>
      <c r="Y52" s="10">
        <f t="shared" si="2"/>
        <v>1969</v>
      </c>
      <c r="Z52" s="10">
        <f t="shared" si="2"/>
        <v>1970</v>
      </c>
      <c r="AA52" s="10">
        <f t="shared" si="2"/>
        <v>1971</v>
      </c>
      <c r="AB52" s="10">
        <f t="shared" si="2"/>
        <v>1972</v>
      </c>
      <c r="AC52" s="10">
        <f t="shared" si="2"/>
        <v>1973</v>
      </c>
      <c r="AD52" s="10">
        <f t="shared" si="2"/>
        <v>1974</v>
      </c>
      <c r="AE52" s="10">
        <f t="shared" si="2"/>
        <v>1975</v>
      </c>
      <c r="AF52" s="10">
        <f t="shared" si="2"/>
        <v>1976</v>
      </c>
      <c r="AG52" s="10">
        <f t="shared" si="2"/>
        <v>1977</v>
      </c>
      <c r="AH52" s="10">
        <f t="shared" si="2"/>
        <v>1978</v>
      </c>
      <c r="AI52" s="10">
        <f t="shared" si="2"/>
        <v>1979</v>
      </c>
      <c r="AJ52" s="10">
        <f t="shared" si="2"/>
        <v>1980</v>
      </c>
      <c r="AK52" s="10">
        <f t="shared" si="2"/>
        <v>1981</v>
      </c>
      <c r="AL52" s="10">
        <f t="shared" si="2"/>
        <v>1982</v>
      </c>
      <c r="AM52" s="10">
        <f t="shared" si="2"/>
        <v>1983</v>
      </c>
      <c r="AN52" s="10">
        <f t="shared" si="2"/>
        <v>1984</v>
      </c>
      <c r="AO52" s="10">
        <f t="shared" si="2"/>
        <v>1985</v>
      </c>
      <c r="AP52" s="10">
        <f t="shared" si="2"/>
        <v>1986</v>
      </c>
      <c r="AQ52" s="10">
        <f t="shared" si="2"/>
        <v>1987</v>
      </c>
      <c r="AR52" s="10">
        <f t="shared" si="2"/>
        <v>1988</v>
      </c>
      <c r="AS52" s="10">
        <f t="shared" si="2"/>
        <v>1989</v>
      </c>
      <c r="AT52" s="10">
        <f>+AS52+1</f>
        <v>1990</v>
      </c>
      <c r="AU52" s="10">
        <f t="shared" si="2"/>
        <v>1991</v>
      </c>
      <c r="AV52" s="10">
        <f t="shared" si="2"/>
        <v>1992</v>
      </c>
      <c r="AW52" s="10">
        <f t="shared" si="2"/>
        <v>1993</v>
      </c>
      <c r="AX52" s="10">
        <f t="shared" si="2"/>
        <v>1994</v>
      </c>
      <c r="AY52" s="10">
        <f t="shared" si="2"/>
        <v>1995</v>
      </c>
      <c r="AZ52" s="10">
        <f t="shared" si="2"/>
        <v>1996</v>
      </c>
      <c r="BA52" s="10">
        <f t="shared" si="2"/>
        <v>1997</v>
      </c>
      <c r="BB52" s="10">
        <f t="shared" si="2"/>
        <v>1998</v>
      </c>
      <c r="BC52" s="10">
        <f t="shared" si="2"/>
        <v>1999</v>
      </c>
      <c r="BD52" s="10">
        <f t="shared" si="2"/>
        <v>2000</v>
      </c>
      <c r="BE52" s="10">
        <f t="shared" si="2"/>
        <v>2001</v>
      </c>
      <c r="BF52" s="10">
        <f t="shared" si="2"/>
        <v>2002</v>
      </c>
      <c r="BG52" s="10">
        <f t="shared" si="2"/>
        <v>2003</v>
      </c>
      <c r="BH52" s="10">
        <f t="shared" si="2"/>
        <v>2004</v>
      </c>
      <c r="BI52" s="10">
        <f t="shared" si="2"/>
        <v>2005</v>
      </c>
      <c r="BJ52" s="10">
        <f t="shared" si="2"/>
        <v>2006</v>
      </c>
      <c r="BK52" s="10">
        <f t="shared" si="2"/>
        <v>2007</v>
      </c>
      <c r="BL52" s="10">
        <f t="shared" si="2"/>
        <v>2008</v>
      </c>
      <c r="BM52" s="10">
        <f t="shared" si="2"/>
        <v>2009</v>
      </c>
      <c r="BN52" s="10">
        <f>+BM52+1</f>
        <v>2010</v>
      </c>
      <c r="BO52" s="10">
        <f t="shared" si="2"/>
        <v>2011</v>
      </c>
      <c r="BP52" s="10">
        <f t="shared" si="2"/>
        <v>2012</v>
      </c>
      <c r="BQ52" s="10">
        <f t="shared" ref="BQ52:BT52" si="3">+BP52+1</f>
        <v>2013</v>
      </c>
      <c r="BR52" s="10">
        <f t="shared" si="3"/>
        <v>2014</v>
      </c>
      <c r="BS52" s="10">
        <f t="shared" si="3"/>
        <v>2015</v>
      </c>
      <c r="BT52" s="10">
        <f t="shared" si="3"/>
        <v>2016</v>
      </c>
    </row>
    <row r="53" spans="1:73" x14ac:dyDescent="0.25">
      <c r="A53" t="s">
        <v>462</v>
      </c>
      <c r="B53">
        <v>4</v>
      </c>
      <c r="C53" s="35">
        <f>+C30+C31+C32+C33+C34+C35+C36+C37</f>
        <v>0</v>
      </c>
      <c r="D53" s="35">
        <f t="shared" ref="D53:BO53" si="4">+D30+D31+D32+D33+D34+D35+D36+D37</f>
        <v>0</v>
      </c>
      <c r="E53" s="35">
        <f t="shared" si="4"/>
        <v>0</v>
      </c>
      <c r="F53" s="35">
        <f t="shared" si="4"/>
        <v>0</v>
      </c>
      <c r="G53" s="35">
        <f t="shared" si="4"/>
        <v>0</v>
      </c>
      <c r="H53" s="35">
        <f t="shared" si="4"/>
        <v>0</v>
      </c>
      <c r="I53" s="35">
        <f t="shared" si="4"/>
        <v>0</v>
      </c>
      <c r="J53" s="35">
        <f t="shared" si="4"/>
        <v>0</v>
      </c>
      <c r="K53" s="35">
        <f t="shared" si="4"/>
        <v>0</v>
      </c>
      <c r="L53" s="35">
        <f t="shared" si="4"/>
        <v>0</v>
      </c>
      <c r="M53" s="35">
        <f t="shared" si="4"/>
        <v>0</v>
      </c>
      <c r="N53" s="35">
        <f t="shared" si="4"/>
        <v>0</v>
      </c>
      <c r="O53" s="35">
        <f t="shared" si="4"/>
        <v>2.440452181724498E-4</v>
      </c>
      <c r="P53" s="35">
        <f t="shared" si="4"/>
        <v>1.7356898234120763E-3</v>
      </c>
      <c r="Q53" s="35">
        <f t="shared" si="4"/>
        <v>2.0692295534350012E-2</v>
      </c>
      <c r="R53" s="35">
        <f t="shared" si="4"/>
        <v>4.8966024795850216E-2</v>
      </c>
      <c r="S53" s="35">
        <f t="shared" si="4"/>
        <v>9.8762195617365239E-2</v>
      </c>
      <c r="T53" s="35">
        <f t="shared" si="4"/>
        <v>0.25983247813967414</v>
      </c>
      <c r="U53" s="35">
        <f t="shared" si="4"/>
        <v>0.43298269567823078</v>
      </c>
      <c r="V53" s="35">
        <f t="shared" si="4"/>
        <v>0.67430344165704825</v>
      </c>
      <c r="W53" s="35">
        <f t="shared" si="4"/>
        <v>1.1664491503830809</v>
      </c>
      <c r="X53" s="35">
        <f t="shared" si="4"/>
        <v>1.897202003187052</v>
      </c>
      <c r="Y53" s="35">
        <f t="shared" si="4"/>
        <v>2.6622147453821969</v>
      </c>
      <c r="Z53" s="35">
        <f t="shared" si="4"/>
        <v>3.8285328241573455</v>
      </c>
      <c r="AA53" s="35">
        <f t="shared" si="4"/>
        <v>5.0573294082907108</v>
      </c>
      <c r="AB53" s="35">
        <f t="shared" si="4"/>
        <v>6.7264317129877123</v>
      </c>
      <c r="AC53" s="35">
        <f t="shared" si="4"/>
        <v>10.268558373848432</v>
      </c>
      <c r="AD53" s="35">
        <f t="shared" si="4"/>
        <v>13.121731476360591</v>
      </c>
      <c r="AE53" s="35">
        <f t="shared" si="4"/>
        <v>17.545114429750434</v>
      </c>
      <c r="AF53" s="35">
        <f t="shared" si="4"/>
        <v>20.765969315253749</v>
      </c>
      <c r="AG53" s="35">
        <f t="shared" si="4"/>
        <v>27.177977749350955</v>
      </c>
      <c r="AH53" s="35">
        <f t="shared" si="4"/>
        <v>37.271727711559024</v>
      </c>
      <c r="AI53" s="35">
        <f t="shared" si="4"/>
        <v>63.444749892007195</v>
      </c>
      <c r="AJ53" s="35">
        <f t="shared" si="4"/>
        <v>105.95290501995837</v>
      </c>
      <c r="AK53" s="35">
        <f t="shared" si="4"/>
        <v>170.96053254971071</v>
      </c>
      <c r="AL53" s="35">
        <f t="shared" si="4"/>
        <v>271.96537778405758</v>
      </c>
      <c r="AM53" s="35">
        <f t="shared" si="4"/>
        <v>384.23954186008729</v>
      </c>
      <c r="AN53" s="35">
        <f t="shared" si="4"/>
        <v>570.76253231714259</v>
      </c>
      <c r="AO53" s="35">
        <f t="shared" si="4"/>
        <v>904.98425343970416</v>
      </c>
      <c r="AP53" s="35">
        <f t="shared" si="4"/>
        <v>1258.6331575771885</v>
      </c>
      <c r="AQ53" s="35">
        <f t="shared" si="4"/>
        <v>1610.101136374861</v>
      </c>
      <c r="AR53" s="35">
        <f t="shared" si="4"/>
        <v>2260.5592398860204</v>
      </c>
      <c r="AS53" s="35">
        <f t="shared" si="4"/>
        <v>2862.8554649988159</v>
      </c>
      <c r="AT53" s="35">
        <f t="shared" si="4"/>
        <v>3553.8341276199903</v>
      </c>
      <c r="AU53" s="35">
        <f t="shared" si="4"/>
        <v>4010.229289053947</v>
      </c>
      <c r="AV53" s="35">
        <f t="shared" si="4"/>
        <v>4451.7947551092593</v>
      </c>
      <c r="AW53" s="35">
        <f t="shared" si="4"/>
        <v>5333.7587809649085</v>
      </c>
      <c r="AX53" s="35">
        <f t="shared" si="4"/>
        <v>6572.609659333948</v>
      </c>
      <c r="AY53" s="35">
        <f t="shared" si="4"/>
        <v>8119.8646762788912</v>
      </c>
      <c r="AZ53" s="35">
        <f t="shared" si="4"/>
        <v>11025.676097342068</v>
      </c>
      <c r="BA53" s="35">
        <f t="shared" si="4"/>
        <v>15571.000860312712</v>
      </c>
      <c r="BB53" s="35">
        <f t="shared" si="4"/>
        <v>22473.736703294697</v>
      </c>
      <c r="BC53" s="35">
        <f t="shared" si="4"/>
        <v>32448.813440168404</v>
      </c>
      <c r="BD53" s="35">
        <f t="shared" si="4"/>
        <v>46440.75131347173</v>
      </c>
      <c r="BE53" s="35">
        <f t="shared" si="4"/>
        <v>61254.793090816762</v>
      </c>
      <c r="BF53" s="35">
        <f t="shared" si="4"/>
        <v>71828.965603525634</v>
      </c>
      <c r="BG53" s="35">
        <f t="shared" si="4"/>
        <v>80263.430722717545</v>
      </c>
      <c r="BH53" s="35">
        <f t="shared" si="4"/>
        <v>89232.519780582952</v>
      </c>
      <c r="BI53" s="35">
        <f t="shared" si="4"/>
        <v>99530.78154392037</v>
      </c>
      <c r="BJ53" s="35">
        <f t="shared" si="4"/>
        <v>110752.81725776249</v>
      </c>
      <c r="BK53" s="35">
        <f t="shared" si="4"/>
        <v>128276.37643985369</v>
      </c>
      <c r="BL53" s="35">
        <f t="shared" si="4"/>
        <v>146649.32603789744</v>
      </c>
      <c r="BM53" s="35">
        <f t="shared" si="4"/>
        <v>162846</v>
      </c>
      <c r="BN53" s="35">
        <f t="shared" si="4"/>
        <v>174250.03838613533</v>
      </c>
      <c r="BO53" s="35">
        <f t="shared" si="4"/>
        <v>188923.57530387631</v>
      </c>
      <c r="BP53" s="35">
        <f t="shared" ref="BP53:BT53" si="5">+BP30+BP31+BP32+BP33+BP34+BP35+BP36+BP37</f>
        <v>197658.43049441912</v>
      </c>
      <c r="BQ53" s="35">
        <f t="shared" si="5"/>
        <v>208446.19340235513</v>
      </c>
      <c r="BR53" s="35">
        <f t="shared" si="5"/>
        <v>216043.42407664182</v>
      </c>
      <c r="BS53" s="35">
        <f t="shared" si="5"/>
        <v>222743.45401564508</v>
      </c>
      <c r="BT53" s="35">
        <f t="shared" si="5"/>
        <v>224336.11260153883</v>
      </c>
      <c r="BU53" s="35">
        <f>+BT53/AJ53</f>
        <v>2117.3191292799438</v>
      </c>
    </row>
    <row r="54" spans="1:73" x14ac:dyDescent="0.25">
      <c r="A54" t="s">
        <v>463</v>
      </c>
      <c r="B54">
        <v>5</v>
      </c>
      <c r="C54" s="35">
        <f>+C38</f>
        <v>107.21357511421374</v>
      </c>
      <c r="D54" s="35">
        <f t="shared" ref="D54:BO54" si="6">+D38</f>
        <v>116.39413118774225</v>
      </c>
      <c r="E54" s="35">
        <f t="shared" si="6"/>
        <v>125.62693752618617</v>
      </c>
      <c r="F54" s="35">
        <f t="shared" si="6"/>
        <v>132.4872908214725</v>
      </c>
      <c r="G54" s="35">
        <f t="shared" si="6"/>
        <v>143.66413174208924</v>
      </c>
      <c r="H54" s="35">
        <f t="shared" si="6"/>
        <v>159.97417669465915</v>
      </c>
      <c r="I54" s="35">
        <f t="shared" si="6"/>
        <v>186.58761227687259</v>
      </c>
      <c r="J54" s="35">
        <f t="shared" si="6"/>
        <v>225.13760073213868</v>
      </c>
      <c r="K54" s="35">
        <f t="shared" si="6"/>
        <v>255.35179658392602</v>
      </c>
      <c r="L54" s="35">
        <f t="shared" si="6"/>
        <v>291.62622452160463</v>
      </c>
      <c r="M54" s="35">
        <f t="shared" si="6"/>
        <v>333.98918119879943</v>
      </c>
      <c r="N54" s="35">
        <f t="shared" si="6"/>
        <v>394.79575383646392</v>
      </c>
      <c r="O54" s="35">
        <f t="shared" si="6"/>
        <v>450.5557307456728</v>
      </c>
      <c r="P54" s="35">
        <f t="shared" si="6"/>
        <v>545.71622479844916</v>
      </c>
      <c r="Q54" s="35">
        <f t="shared" si="6"/>
        <v>660.63307642922621</v>
      </c>
      <c r="R54" s="35">
        <f t="shared" si="6"/>
        <v>800.43787181684013</v>
      </c>
      <c r="S54" s="35">
        <f t="shared" si="6"/>
        <v>937.67706216154818</v>
      </c>
      <c r="T54" s="35">
        <f t="shared" si="6"/>
        <v>1075.6362696641663</v>
      </c>
      <c r="U54" s="35">
        <f t="shared" si="6"/>
        <v>1206.8835466053436</v>
      </c>
      <c r="V54" s="35">
        <f t="shared" si="6"/>
        <v>1429.7846650786485</v>
      </c>
      <c r="W54" s="35">
        <f t="shared" si="6"/>
        <v>1675.9469238853203</v>
      </c>
      <c r="X54" s="35">
        <f t="shared" si="6"/>
        <v>1934.1839554931728</v>
      </c>
      <c r="Y54" s="35">
        <f t="shared" si="6"/>
        <v>2196.7397401342696</v>
      </c>
      <c r="Z54" s="35">
        <f t="shared" si="6"/>
        <v>2535.3432757867654</v>
      </c>
      <c r="AA54" s="35">
        <f t="shared" si="6"/>
        <v>2873.0332491488111</v>
      </c>
      <c r="AB54" s="35">
        <f t="shared" si="6"/>
        <v>3122.7441349136898</v>
      </c>
      <c r="AC54" s="35">
        <f t="shared" si="6"/>
        <v>3298.9715985660541</v>
      </c>
      <c r="AD54" s="35">
        <f t="shared" si="6"/>
        <v>3590.7484578754766</v>
      </c>
      <c r="AE54" s="35">
        <f t="shared" si="6"/>
        <v>3855.5084204984018</v>
      </c>
      <c r="AF54" s="35">
        <f t="shared" si="6"/>
        <v>4103.172369067227</v>
      </c>
      <c r="AG54" s="35">
        <f t="shared" si="6"/>
        <v>4458.7690346182899</v>
      </c>
      <c r="AH54" s="35">
        <f t="shared" si="6"/>
        <v>5042.1154268938426</v>
      </c>
      <c r="AI54" s="35">
        <f t="shared" si="6"/>
        <v>5823.4247050080703</v>
      </c>
      <c r="AJ54" s="35">
        <f t="shared" si="6"/>
        <v>6964.7120823894238</v>
      </c>
      <c r="AK54" s="35">
        <f t="shared" si="6"/>
        <v>8658.532715685702</v>
      </c>
      <c r="AL54" s="35">
        <f t="shared" si="6"/>
        <v>10347.7907913539</v>
      </c>
      <c r="AM54" s="35">
        <f t="shared" si="6"/>
        <v>11887.53089817135</v>
      </c>
      <c r="AN54" s="35">
        <f t="shared" si="6"/>
        <v>13753.427466191704</v>
      </c>
      <c r="AO54" s="35">
        <f t="shared" si="6"/>
        <v>15226.870800708222</v>
      </c>
      <c r="AP54" s="35">
        <f t="shared" si="6"/>
        <v>16827.112422606129</v>
      </c>
      <c r="AQ54" s="35">
        <f t="shared" si="6"/>
        <v>18771.691854006782</v>
      </c>
      <c r="AR54" s="35">
        <f t="shared" si="6"/>
        <v>20742.052819144512</v>
      </c>
      <c r="AS54" s="35">
        <f t="shared" si="6"/>
        <v>23298.481632747731</v>
      </c>
      <c r="AT54" s="35">
        <f t="shared" si="6"/>
        <v>25822.631412878913</v>
      </c>
      <c r="AU54" s="35">
        <f t="shared" si="6"/>
        <v>28644.713341855466</v>
      </c>
      <c r="AV54" s="35">
        <f t="shared" si="6"/>
        <v>31361.695438424646</v>
      </c>
      <c r="AW54" s="35">
        <f t="shared" si="6"/>
        <v>34831.912069511891</v>
      </c>
      <c r="AX54" s="35">
        <f t="shared" si="6"/>
        <v>38650.3524103331</v>
      </c>
      <c r="AY54" s="35">
        <f t="shared" si="6"/>
        <v>44413.31202882732</v>
      </c>
      <c r="AZ54" s="35">
        <f t="shared" si="6"/>
        <v>52044.311814434921</v>
      </c>
      <c r="BA54" s="35">
        <f t="shared" si="6"/>
        <v>61996.225862872299</v>
      </c>
      <c r="BB54" s="35">
        <f t="shared" si="6"/>
        <v>74191.657864835521</v>
      </c>
      <c r="BC54" s="35">
        <f t="shared" si="6"/>
        <v>90318.687222657929</v>
      </c>
      <c r="BD54" s="35">
        <f t="shared" si="6"/>
        <v>113523.46676877642</v>
      </c>
      <c r="BE54" s="35">
        <f t="shared" si="6"/>
        <v>148218.75159380978</v>
      </c>
      <c r="BF54" s="35">
        <f t="shared" si="6"/>
        <v>180475.93557253963</v>
      </c>
      <c r="BG54" s="35">
        <f t="shared" si="6"/>
        <v>204721.63412214964</v>
      </c>
      <c r="BH54" s="35">
        <f t="shared" si="6"/>
        <v>237592.94335185195</v>
      </c>
      <c r="BI54" s="35">
        <f t="shared" si="6"/>
        <v>280026.73794108629</v>
      </c>
      <c r="BJ54" s="35">
        <f t="shared" si="6"/>
        <v>325498.89683165826</v>
      </c>
      <c r="BK54" s="35">
        <f t="shared" si="6"/>
        <v>385559.89904544404</v>
      </c>
      <c r="BL54" s="35">
        <f t="shared" si="6"/>
        <v>461575.73849193909</v>
      </c>
      <c r="BM54" s="35">
        <f t="shared" si="6"/>
        <v>535862</v>
      </c>
      <c r="BN54" s="35">
        <f t="shared" si="6"/>
        <v>597354.20550210553</v>
      </c>
      <c r="BO54" s="35">
        <f t="shared" si="6"/>
        <v>684998.15417277475</v>
      </c>
      <c r="BP54" s="35">
        <f t="shared" ref="BP54:BT54" si="7">+BP38</f>
        <v>767766.82629113283</v>
      </c>
      <c r="BQ54" s="35">
        <f t="shared" si="7"/>
        <v>869652.91490952624</v>
      </c>
      <c r="BR54" s="35">
        <f t="shared" si="7"/>
        <v>1000893.2124181901</v>
      </c>
      <c r="BS54" s="35">
        <f t="shared" si="7"/>
        <v>1174372.8688471993</v>
      </c>
      <c r="BT54" s="35">
        <f t="shared" si="7"/>
        <v>1419590.7352857513</v>
      </c>
      <c r="BU54" s="35">
        <f t="shared" ref="BU54:BU75" si="8">+BT54/AJ54</f>
        <v>203.82619101732115</v>
      </c>
    </row>
    <row r="55" spans="1:73" x14ac:dyDescent="0.25">
      <c r="A55" t="s">
        <v>464</v>
      </c>
      <c r="B55">
        <v>6</v>
      </c>
      <c r="C55" s="35">
        <f>+C40+C41</f>
        <v>95.932202425523869</v>
      </c>
      <c r="D55" s="35">
        <f t="shared" ref="D55:BO55" si="9">+D40+D41</f>
        <v>126.39622397760914</v>
      </c>
      <c r="E55" s="35">
        <f t="shared" si="9"/>
        <v>154.54274345485069</v>
      </c>
      <c r="F55" s="35">
        <f t="shared" si="9"/>
        <v>174.47903878145723</v>
      </c>
      <c r="G55" s="35">
        <f t="shared" si="9"/>
        <v>198.94279206769616</v>
      </c>
      <c r="H55" s="35">
        <f t="shared" si="9"/>
        <v>229.84068020818992</v>
      </c>
      <c r="I55" s="35">
        <f t="shared" si="9"/>
        <v>256.58668017357832</v>
      </c>
      <c r="J55" s="35">
        <f t="shared" si="9"/>
        <v>275.23065944946995</v>
      </c>
      <c r="K55" s="35">
        <f t="shared" si="9"/>
        <v>293.28833622393756</v>
      </c>
      <c r="L55" s="35">
        <f t="shared" si="9"/>
        <v>322.43606926627979</v>
      </c>
      <c r="M55" s="35">
        <f t="shared" si="9"/>
        <v>355.43358296778757</v>
      </c>
      <c r="N55" s="35">
        <f t="shared" si="9"/>
        <v>385.60775283916951</v>
      </c>
      <c r="O55" s="35">
        <f t="shared" si="9"/>
        <v>405.13911217847141</v>
      </c>
      <c r="P55" s="35">
        <f t="shared" si="9"/>
        <v>437.06676245521595</v>
      </c>
      <c r="Q55" s="35">
        <f t="shared" si="9"/>
        <v>484.19728693189916</v>
      </c>
      <c r="R55" s="35">
        <f t="shared" si="9"/>
        <v>537.29244649995076</v>
      </c>
      <c r="S55" s="35">
        <f t="shared" si="9"/>
        <v>591.23510169777978</v>
      </c>
      <c r="T55" s="35">
        <f t="shared" si="9"/>
        <v>666.84428795861231</v>
      </c>
      <c r="U55" s="35">
        <f t="shared" si="9"/>
        <v>756.29046799338516</v>
      </c>
      <c r="V55" s="35">
        <f t="shared" si="9"/>
        <v>857.59269885678975</v>
      </c>
      <c r="W55" s="35">
        <f t="shared" si="9"/>
        <v>982.89354986680326</v>
      </c>
      <c r="X55" s="35">
        <f t="shared" si="9"/>
        <v>1180.5486287674385</v>
      </c>
      <c r="Y55" s="35">
        <f t="shared" si="9"/>
        <v>1362.254787685679</v>
      </c>
      <c r="Z55" s="35">
        <f t="shared" si="9"/>
        <v>1594.3991900285173</v>
      </c>
      <c r="AA55" s="35">
        <f t="shared" si="9"/>
        <v>1862.3070945412539</v>
      </c>
      <c r="AB55" s="35">
        <f t="shared" si="9"/>
        <v>2274.0435438976992</v>
      </c>
      <c r="AC55" s="35">
        <f t="shared" si="9"/>
        <v>2898.9777577064156</v>
      </c>
      <c r="AD55" s="35">
        <f t="shared" si="9"/>
        <v>3619.7521240547517</v>
      </c>
      <c r="AE55" s="35">
        <f t="shared" si="9"/>
        <v>4526.9362354517689</v>
      </c>
      <c r="AF55" s="35">
        <f t="shared" si="9"/>
        <v>5659.6121311295992</v>
      </c>
      <c r="AG55" s="35">
        <f t="shared" si="9"/>
        <v>7169.7622661651194</v>
      </c>
      <c r="AH55" s="35">
        <f t="shared" si="9"/>
        <v>8720.9809071327472</v>
      </c>
      <c r="AI55" s="35">
        <f t="shared" si="9"/>
        <v>10601.316681436514</v>
      </c>
      <c r="AJ55" s="35">
        <f t="shared" si="9"/>
        <v>12716.380826871069</v>
      </c>
      <c r="AK55" s="35">
        <f t="shared" si="9"/>
        <v>14840.444961441879</v>
      </c>
      <c r="AL55" s="35">
        <f t="shared" si="9"/>
        <v>17205.511440648763</v>
      </c>
      <c r="AM55" s="35">
        <f t="shared" si="9"/>
        <v>20188.525398872076</v>
      </c>
      <c r="AN55" s="35">
        <f t="shared" si="9"/>
        <v>23320.477102504748</v>
      </c>
      <c r="AO55" s="35">
        <f t="shared" si="9"/>
        <v>26421.248200696373</v>
      </c>
      <c r="AP55" s="35">
        <f t="shared" si="9"/>
        <v>29243.128605641748</v>
      </c>
      <c r="AQ55" s="35">
        <f t="shared" si="9"/>
        <v>32644.829243753877</v>
      </c>
      <c r="AR55" s="35">
        <f t="shared" si="9"/>
        <v>37068.541526841247</v>
      </c>
      <c r="AS55" s="35">
        <f t="shared" si="9"/>
        <v>41616.518138866777</v>
      </c>
      <c r="AT55" s="35">
        <f t="shared" si="9"/>
        <v>46156.501285115577</v>
      </c>
      <c r="AU55" s="35">
        <f t="shared" si="9"/>
        <v>51705.421034806561</v>
      </c>
      <c r="AV55" s="35">
        <f t="shared" si="9"/>
        <v>57680.251764367713</v>
      </c>
      <c r="AW55" s="35">
        <f t="shared" si="9"/>
        <v>64673.800917047614</v>
      </c>
      <c r="AX55" s="35">
        <f t="shared" si="9"/>
        <v>72158.894154380992</v>
      </c>
      <c r="AY55" s="35">
        <f t="shared" si="9"/>
        <v>77693.027521064199</v>
      </c>
      <c r="AZ55" s="35">
        <f t="shared" si="9"/>
        <v>83473.91794025019</v>
      </c>
      <c r="BA55" s="35">
        <f t="shared" si="9"/>
        <v>89795.427907927631</v>
      </c>
      <c r="BB55" s="35">
        <f t="shared" si="9"/>
        <v>96212.605446415386</v>
      </c>
      <c r="BC55" s="35">
        <f t="shared" si="9"/>
        <v>104346.44758239336</v>
      </c>
      <c r="BD55" s="35">
        <f t="shared" si="9"/>
        <v>114055.06473271991</v>
      </c>
      <c r="BE55" s="35">
        <f t="shared" si="9"/>
        <v>126461.74280613344</v>
      </c>
      <c r="BF55" s="35">
        <f t="shared" si="9"/>
        <v>141126.44426826699</v>
      </c>
      <c r="BG55" s="35">
        <f t="shared" si="9"/>
        <v>159347.81390383345</v>
      </c>
      <c r="BH55" s="35">
        <f t="shared" si="9"/>
        <v>181012.67732846874</v>
      </c>
      <c r="BI55" s="35">
        <f t="shared" si="9"/>
        <v>204105.67350020795</v>
      </c>
      <c r="BJ55" s="35">
        <f t="shared" si="9"/>
        <v>232091.24664931279</v>
      </c>
      <c r="BK55" s="35">
        <f t="shared" si="9"/>
        <v>260721.46759410005</v>
      </c>
      <c r="BL55" s="35">
        <f t="shared" si="9"/>
        <v>294463.72696574463</v>
      </c>
      <c r="BM55" s="35">
        <f t="shared" si="9"/>
        <v>328704.00000000006</v>
      </c>
      <c r="BN55" s="35">
        <f t="shared" si="9"/>
        <v>355894.40114743047</v>
      </c>
      <c r="BO55" s="35">
        <f t="shared" si="9"/>
        <v>383273.59374866984</v>
      </c>
      <c r="BP55" s="35">
        <f t="shared" ref="BP55:BT55" si="10">+BP40+BP41</f>
        <v>412560.01379550702</v>
      </c>
      <c r="BQ55" s="35">
        <f t="shared" si="10"/>
        <v>443424.13792014803</v>
      </c>
      <c r="BR55" s="35">
        <f t="shared" si="10"/>
        <v>475323.72130385414</v>
      </c>
      <c r="BS55" s="35">
        <f t="shared" si="10"/>
        <v>502676.05438918155</v>
      </c>
      <c r="BT55" s="35">
        <f t="shared" si="10"/>
        <v>532664.07064377225</v>
      </c>
      <c r="BU55" s="35">
        <f t="shared" si="8"/>
        <v>41.888024422656187</v>
      </c>
    </row>
    <row r="56" spans="1:73" x14ac:dyDescent="0.25">
      <c r="A56" t="s">
        <v>465</v>
      </c>
      <c r="B56">
        <v>9</v>
      </c>
      <c r="C56" s="35">
        <f>+C42</f>
        <v>255.50332598611621</v>
      </c>
      <c r="D56" s="35">
        <f t="shared" ref="D56:BO56" si="11">+D42</f>
        <v>320.11723173856262</v>
      </c>
      <c r="E56" s="35">
        <f t="shared" si="11"/>
        <v>387.39370029437725</v>
      </c>
      <c r="F56" s="35">
        <f t="shared" si="11"/>
        <v>437.42870237708718</v>
      </c>
      <c r="G56" s="35">
        <f t="shared" si="11"/>
        <v>502.99119767706816</v>
      </c>
      <c r="H56" s="35">
        <f t="shared" si="11"/>
        <v>577.90954720064281</v>
      </c>
      <c r="I56" s="35">
        <f t="shared" si="11"/>
        <v>651.44012779815193</v>
      </c>
      <c r="J56" s="35">
        <f t="shared" si="11"/>
        <v>725.41370790642361</v>
      </c>
      <c r="K56" s="35">
        <f t="shared" si="11"/>
        <v>744.86249629163478</v>
      </c>
      <c r="L56" s="35">
        <f t="shared" si="11"/>
        <v>808.7179508388549</v>
      </c>
      <c r="M56" s="35">
        <f t="shared" si="11"/>
        <v>881.82003159653527</v>
      </c>
      <c r="N56" s="35">
        <f t="shared" si="11"/>
        <v>958.76031852112658</v>
      </c>
      <c r="O56" s="35">
        <f t="shared" si="11"/>
        <v>1001.6121781879054</v>
      </c>
      <c r="P56" s="35">
        <f t="shared" si="11"/>
        <v>1051.7301323696549</v>
      </c>
      <c r="Q56" s="35">
        <f t="shared" si="11"/>
        <v>1102.6607432445874</v>
      </c>
      <c r="R56" s="35">
        <f t="shared" si="11"/>
        <v>1142.7216392757343</v>
      </c>
      <c r="S56" s="35">
        <f t="shared" si="11"/>
        <v>1164.9256614672836</v>
      </c>
      <c r="T56" s="35">
        <f t="shared" si="11"/>
        <v>1198.2489102952641</v>
      </c>
      <c r="U56" s="35">
        <f t="shared" si="11"/>
        <v>1237.3456079292032</v>
      </c>
      <c r="V56" s="35">
        <f t="shared" si="11"/>
        <v>1308.0904224159656</v>
      </c>
      <c r="W56" s="35">
        <f t="shared" si="11"/>
        <v>1408.179194504369</v>
      </c>
      <c r="X56" s="35">
        <f t="shared" si="11"/>
        <v>1530.9205827805361</v>
      </c>
      <c r="Y56" s="35">
        <f t="shared" si="11"/>
        <v>1639.6789597236607</v>
      </c>
      <c r="Z56" s="35">
        <f t="shared" si="11"/>
        <v>1752.1736126807775</v>
      </c>
      <c r="AA56" s="35">
        <f t="shared" si="11"/>
        <v>1886.1309062678886</v>
      </c>
      <c r="AB56" s="35">
        <f t="shared" si="11"/>
        <v>2048.0061440565378</v>
      </c>
      <c r="AC56" s="35">
        <f t="shared" si="11"/>
        <v>2471.8636946882962</v>
      </c>
      <c r="AD56" s="35">
        <f t="shared" si="11"/>
        <v>2925.3364140947474</v>
      </c>
      <c r="AE56" s="35">
        <f t="shared" si="11"/>
        <v>3634.6109530260073</v>
      </c>
      <c r="AF56" s="35">
        <f t="shared" si="11"/>
        <v>4386.6306375174645</v>
      </c>
      <c r="AG56" s="35">
        <f t="shared" si="11"/>
        <v>5360.4859759596147</v>
      </c>
      <c r="AH56" s="35">
        <f t="shared" si="11"/>
        <v>7348.762361460881</v>
      </c>
      <c r="AI56" s="35">
        <f t="shared" si="11"/>
        <v>9520.3521516076926</v>
      </c>
      <c r="AJ56" s="35">
        <f t="shared" si="11"/>
        <v>11890.488801353353</v>
      </c>
      <c r="AK56" s="35">
        <f t="shared" si="11"/>
        <v>14317.235906950433</v>
      </c>
      <c r="AL56" s="35">
        <f t="shared" si="11"/>
        <v>16684.408559362517</v>
      </c>
      <c r="AM56" s="35">
        <f t="shared" si="11"/>
        <v>18861.655106866652</v>
      </c>
      <c r="AN56" s="35">
        <f t="shared" si="11"/>
        <v>20877.558328202627</v>
      </c>
      <c r="AO56" s="35">
        <f t="shared" si="11"/>
        <v>23550.367570577098</v>
      </c>
      <c r="AP56" s="35">
        <f t="shared" si="11"/>
        <v>26168.495000519881</v>
      </c>
      <c r="AQ56" s="35">
        <f t="shared" si="11"/>
        <v>29127.809655238008</v>
      </c>
      <c r="AR56" s="35">
        <f t="shared" si="11"/>
        <v>32256.212123644247</v>
      </c>
      <c r="AS56" s="35">
        <f t="shared" si="11"/>
        <v>35183.222886818381</v>
      </c>
      <c r="AT56" s="35">
        <f t="shared" si="11"/>
        <v>39703.910128678173</v>
      </c>
      <c r="AU56" s="35">
        <f t="shared" si="11"/>
        <v>44757.093294242404</v>
      </c>
      <c r="AV56" s="35">
        <f t="shared" si="11"/>
        <v>49636.275731076748</v>
      </c>
      <c r="AW56" s="35">
        <f t="shared" si="11"/>
        <v>54773.035490989707</v>
      </c>
      <c r="AX56" s="35">
        <f t="shared" si="11"/>
        <v>59258.132284091538</v>
      </c>
      <c r="AY56" s="35">
        <f t="shared" si="11"/>
        <v>63548.014526179097</v>
      </c>
      <c r="AZ56" s="35">
        <f t="shared" si="11"/>
        <v>69190.358453274908</v>
      </c>
      <c r="BA56" s="35">
        <f t="shared" si="11"/>
        <v>74739.285901631767</v>
      </c>
      <c r="BB56" s="35">
        <f t="shared" si="11"/>
        <v>77855.408389493925</v>
      </c>
      <c r="BC56" s="35">
        <f t="shared" si="11"/>
        <v>80738.038361765037</v>
      </c>
      <c r="BD56" s="35">
        <f t="shared" si="11"/>
        <v>83889.73071090375</v>
      </c>
      <c r="BE56" s="35">
        <f t="shared" si="11"/>
        <v>88611.01401066278</v>
      </c>
      <c r="BF56" s="35">
        <f t="shared" si="11"/>
        <v>94087.259533101373</v>
      </c>
      <c r="BG56" s="35">
        <f t="shared" si="11"/>
        <v>99889.878608358224</v>
      </c>
      <c r="BH56" s="35">
        <f t="shared" si="11"/>
        <v>104974.98684042275</v>
      </c>
      <c r="BI56" s="35">
        <f t="shared" si="11"/>
        <v>111796.98576431736</v>
      </c>
      <c r="BJ56" s="35">
        <f t="shared" si="11"/>
        <v>119249.42097331895</v>
      </c>
      <c r="BK56" s="35">
        <f t="shared" si="11"/>
        <v>127806.30769033785</v>
      </c>
      <c r="BL56" s="35">
        <f t="shared" si="11"/>
        <v>139571.62627148654</v>
      </c>
      <c r="BM56" s="35">
        <f t="shared" si="11"/>
        <v>151511</v>
      </c>
      <c r="BN56" s="35">
        <f t="shared" si="11"/>
        <v>157596.62529381673</v>
      </c>
      <c r="BO56" s="35">
        <f t="shared" si="11"/>
        <v>166355.70818055255</v>
      </c>
      <c r="BP56" s="35">
        <f t="shared" ref="BP56:BT56" si="12">+BP42</f>
        <v>177541.12090070418</v>
      </c>
      <c r="BQ56" s="35">
        <f t="shared" si="12"/>
        <v>194153.14656857456</v>
      </c>
      <c r="BR56" s="35">
        <f t="shared" si="12"/>
        <v>209286.08047203408</v>
      </c>
      <c r="BS56" s="35">
        <f t="shared" si="12"/>
        <v>227436.03459848696</v>
      </c>
      <c r="BT56" s="35">
        <f t="shared" si="12"/>
        <v>245949.00488553321</v>
      </c>
      <c r="BU56" s="35">
        <f t="shared" si="8"/>
        <v>20.684515918095794</v>
      </c>
    </row>
    <row r="57" spans="1:73" x14ac:dyDescent="0.25">
      <c r="A57" t="s">
        <v>466</v>
      </c>
      <c r="B57">
        <v>10</v>
      </c>
      <c r="C57" s="35">
        <f>+C39</f>
        <v>65.529128496762311</v>
      </c>
      <c r="D57" s="35">
        <f t="shared" ref="D57:BO57" si="13">+D39</f>
        <v>82.164512545834569</v>
      </c>
      <c r="E57" s="35">
        <f t="shared" si="13"/>
        <v>100.43763940637402</v>
      </c>
      <c r="F57" s="35">
        <f t="shared" si="13"/>
        <v>113.49203132284853</v>
      </c>
      <c r="G57" s="35">
        <f t="shared" si="13"/>
        <v>126.32435478112089</v>
      </c>
      <c r="H57" s="35">
        <f t="shared" si="13"/>
        <v>139.14451745655512</v>
      </c>
      <c r="I57" s="35">
        <f t="shared" si="13"/>
        <v>151.09410957834348</v>
      </c>
      <c r="J57" s="35">
        <f t="shared" si="13"/>
        <v>171.81910874969134</v>
      </c>
      <c r="K57" s="35">
        <f t="shared" si="13"/>
        <v>190.88573034227156</v>
      </c>
      <c r="L57" s="35">
        <f t="shared" si="13"/>
        <v>209.52000371823883</v>
      </c>
      <c r="M57" s="35">
        <f t="shared" si="13"/>
        <v>225.07129720383818</v>
      </c>
      <c r="N57" s="35">
        <f t="shared" si="13"/>
        <v>240.60231126645931</v>
      </c>
      <c r="O57" s="35">
        <f t="shared" si="13"/>
        <v>240.55180880694317</v>
      </c>
      <c r="P57" s="35">
        <f t="shared" si="13"/>
        <v>269.64303463624083</v>
      </c>
      <c r="Q57" s="35">
        <f t="shared" si="13"/>
        <v>307.87048600911811</v>
      </c>
      <c r="R57" s="35">
        <f t="shared" si="13"/>
        <v>343.1908830481936</v>
      </c>
      <c r="S57" s="35">
        <f t="shared" si="13"/>
        <v>395.40298356147497</v>
      </c>
      <c r="T57" s="35">
        <f t="shared" si="13"/>
        <v>515.3406419987075</v>
      </c>
      <c r="U57" s="35">
        <f t="shared" si="13"/>
        <v>706.71224074103884</v>
      </c>
      <c r="V57" s="35">
        <f t="shared" si="13"/>
        <v>932.69337429523296</v>
      </c>
      <c r="W57" s="35">
        <f t="shared" si="13"/>
        <v>1229.7533357800703</v>
      </c>
      <c r="X57" s="35">
        <f t="shared" si="13"/>
        <v>1412.2891507112356</v>
      </c>
      <c r="Y57" s="35">
        <f t="shared" si="13"/>
        <v>1572.078849927432</v>
      </c>
      <c r="Z57" s="35">
        <f t="shared" si="13"/>
        <v>1751.2569647242512</v>
      </c>
      <c r="AA57" s="35">
        <f t="shared" si="13"/>
        <v>1978.2929172587337</v>
      </c>
      <c r="AB57" s="35">
        <f t="shared" si="13"/>
        <v>2360.5483806462871</v>
      </c>
      <c r="AC57" s="35">
        <f t="shared" si="13"/>
        <v>3115.0595691330323</v>
      </c>
      <c r="AD57" s="35">
        <f t="shared" si="13"/>
        <v>4001.8666639257003</v>
      </c>
      <c r="AE57" s="35">
        <f t="shared" si="13"/>
        <v>5033.7280178471938</v>
      </c>
      <c r="AF57" s="35">
        <f t="shared" si="13"/>
        <v>6303.1392881800648</v>
      </c>
      <c r="AG57" s="35">
        <f t="shared" si="13"/>
        <v>7839.1716081626264</v>
      </c>
      <c r="AH57" s="35">
        <f t="shared" si="13"/>
        <v>9118.9885684589008</v>
      </c>
      <c r="AI57" s="35">
        <f t="shared" si="13"/>
        <v>10754.785489961629</v>
      </c>
      <c r="AJ57" s="35">
        <f t="shared" si="13"/>
        <v>12496.465021668899</v>
      </c>
      <c r="AK57" s="35">
        <f t="shared" si="13"/>
        <v>14466.950915824547</v>
      </c>
      <c r="AL57" s="35">
        <f t="shared" si="13"/>
        <v>16400.735183657234</v>
      </c>
      <c r="AM57" s="35">
        <f t="shared" si="13"/>
        <v>17798.299325147549</v>
      </c>
      <c r="AN57" s="35">
        <f t="shared" si="13"/>
        <v>18878.825203074623</v>
      </c>
      <c r="AO57" s="35">
        <f t="shared" si="13"/>
        <v>20721.941713211396</v>
      </c>
      <c r="AP57" s="35">
        <f t="shared" si="13"/>
        <v>22017.427437401009</v>
      </c>
      <c r="AQ57" s="35">
        <f t="shared" si="13"/>
        <v>23743.191668213181</v>
      </c>
      <c r="AR57" s="35">
        <f t="shared" si="13"/>
        <v>25780.266194732641</v>
      </c>
      <c r="AS57" s="35">
        <f t="shared" si="13"/>
        <v>28058.635669896907</v>
      </c>
      <c r="AT57" s="35">
        <f t="shared" si="13"/>
        <v>30533.157115317197</v>
      </c>
      <c r="AU57" s="35">
        <f t="shared" si="13"/>
        <v>32476.580405638397</v>
      </c>
      <c r="AV57" s="35">
        <f t="shared" si="13"/>
        <v>34486.992596448763</v>
      </c>
      <c r="AW57" s="35">
        <f t="shared" si="13"/>
        <v>36648.63710573448</v>
      </c>
      <c r="AX57" s="35">
        <f t="shared" si="13"/>
        <v>39510.197246995405</v>
      </c>
      <c r="AY57" s="35">
        <f t="shared" si="13"/>
        <v>42131.508783663841</v>
      </c>
      <c r="AZ57" s="35">
        <f t="shared" si="13"/>
        <v>43946.384039229823</v>
      </c>
      <c r="BA57" s="35">
        <f t="shared" si="13"/>
        <v>45103.331869410831</v>
      </c>
      <c r="BB57" s="35">
        <f t="shared" si="13"/>
        <v>44964.636081479948</v>
      </c>
      <c r="BC57" s="35">
        <f t="shared" si="13"/>
        <v>44934.261856260557</v>
      </c>
      <c r="BD57" s="35">
        <f t="shared" si="13"/>
        <v>44060.499709469303</v>
      </c>
      <c r="BE57" s="35">
        <f t="shared" si="13"/>
        <v>43241.926976119728</v>
      </c>
      <c r="BF57" s="35">
        <f t="shared" si="13"/>
        <v>40551.287480102706</v>
      </c>
      <c r="BG57" s="35">
        <f t="shared" si="13"/>
        <v>36894.346039446282</v>
      </c>
      <c r="BH57" s="35">
        <f t="shared" si="13"/>
        <v>34606.143060735638</v>
      </c>
      <c r="BI57" s="35">
        <f t="shared" si="13"/>
        <v>32807.824428438274</v>
      </c>
      <c r="BJ57" s="35">
        <f t="shared" si="13"/>
        <v>31104.571042287782</v>
      </c>
      <c r="BK57" s="35">
        <f t="shared" si="13"/>
        <v>29247.471716089891</v>
      </c>
      <c r="BL57" s="35">
        <f t="shared" si="13"/>
        <v>29912.398370899406</v>
      </c>
      <c r="BM57" s="35">
        <f t="shared" si="13"/>
        <v>31229.999999999996</v>
      </c>
      <c r="BN57" s="35">
        <f t="shared" si="13"/>
        <v>31128.484913644541</v>
      </c>
      <c r="BO57" s="35">
        <f t="shared" si="13"/>
        <v>31769.03061422379</v>
      </c>
      <c r="BP57" s="35">
        <f t="shared" ref="BP57:BT57" si="14">+BP39</f>
        <v>33557.049571401032</v>
      </c>
      <c r="BQ57" s="35">
        <f t="shared" si="14"/>
        <v>35309.866861312214</v>
      </c>
      <c r="BR57" s="35">
        <f t="shared" si="14"/>
        <v>36698.257106617522</v>
      </c>
      <c r="BS57" s="35">
        <f t="shared" si="14"/>
        <v>37247.821853802176</v>
      </c>
      <c r="BT57" s="35">
        <f t="shared" si="14"/>
        <v>38048.199268869226</v>
      </c>
      <c r="BU57" s="35">
        <f t="shared" si="8"/>
        <v>3.0447169821940494</v>
      </c>
    </row>
    <row r="58" spans="1:73" x14ac:dyDescent="0.25">
      <c r="A58" t="s">
        <v>467</v>
      </c>
      <c r="B58">
        <v>11</v>
      </c>
      <c r="C58" s="35">
        <f>+C29</f>
        <v>842.36316485050702</v>
      </c>
      <c r="D58" s="35">
        <f t="shared" ref="D58:BO58" si="15">+D29</f>
        <v>1114.3261295022421</v>
      </c>
      <c r="E58" s="35">
        <f t="shared" si="15"/>
        <v>1372.3513163866023</v>
      </c>
      <c r="F58" s="35">
        <f t="shared" si="15"/>
        <v>1517.4362648161573</v>
      </c>
      <c r="G58" s="35">
        <f t="shared" si="15"/>
        <v>1676.4230352443358</v>
      </c>
      <c r="H58" s="35">
        <f t="shared" si="15"/>
        <v>1840.8607429042872</v>
      </c>
      <c r="I58" s="35">
        <f t="shared" si="15"/>
        <v>1985.5748754933722</v>
      </c>
      <c r="J58" s="35">
        <f t="shared" si="15"/>
        <v>2145.0888707283757</v>
      </c>
      <c r="K58" s="35">
        <f t="shared" si="15"/>
        <v>2258.2226892617414</v>
      </c>
      <c r="L58" s="35">
        <f t="shared" si="15"/>
        <v>2413.2591889075511</v>
      </c>
      <c r="M58" s="35">
        <f t="shared" si="15"/>
        <v>2628.5756267420757</v>
      </c>
      <c r="N58" s="35">
        <f t="shared" si="15"/>
        <v>2956.2672501826805</v>
      </c>
      <c r="O58" s="35">
        <f t="shared" si="15"/>
        <v>3197.0859487547596</v>
      </c>
      <c r="P58" s="35">
        <f t="shared" si="15"/>
        <v>3371.6991632492395</v>
      </c>
      <c r="Q58" s="35">
        <f t="shared" si="15"/>
        <v>3510.4692926818393</v>
      </c>
      <c r="R58" s="35">
        <f t="shared" si="15"/>
        <v>3512.2263857156731</v>
      </c>
      <c r="S58" s="35">
        <f t="shared" si="15"/>
        <v>3450.451003579808</v>
      </c>
      <c r="T58" s="35">
        <f t="shared" si="15"/>
        <v>3427.505349452173</v>
      </c>
      <c r="U58" s="35">
        <f t="shared" si="15"/>
        <v>3406.3228164476459</v>
      </c>
      <c r="V58" s="35">
        <f t="shared" si="15"/>
        <v>3401.3967405796429</v>
      </c>
      <c r="W58" s="35">
        <f t="shared" si="15"/>
        <v>3568.7862067374285</v>
      </c>
      <c r="X58" s="35">
        <f t="shared" si="15"/>
        <v>3668.3656854714645</v>
      </c>
      <c r="Y58" s="35">
        <f t="shared" si="15"/>
        <v>3706.7735659145105</v>
      </c>
      <c r="Z58" s="35">
        <f t="shared" si="15"/>
        <v>3856.4177617175269</v>
      </c>
      <c r="AA58" s="35">
        <f t="shared" si="15"/>
        <v>3871.1046347234369</v>
      </c>
      <c r="AB58" s="35">
        <f t="shared" si="15"/>
        <v>3814.294345842145</v>
      </c>
      <c r="AC58" s="35">
        <f t="shared" si="15"/>
        <v>3882.3850810213139</v>
      </c>
      <c r="AD58" s="35">
        <f t="shared" si="15"/>
        <v>4256.1357166138287</v>
      </c>
      <c r="AE58" s="35">
        <f t="shared" si="15"/>
        <v>4876.6379998321299</v>
      </c>
      <c r="AF58" s="35">
        <f t="shared" si="15"/>
        <v>5166.6012326856753</v>
      </c>
      <c r="AG58" s="35">
        <f t="shared" si="15"/>
        <v>5619.9440689616586</v>
      </c>
      <c r="AH58" s="35">
        <f t="shared" si="15"/>
        <v>5996.0312164322304</v>
      </c>
      <c r="AI58" s="35">
        <f t="shared" si="15"/>
        <v>7029.3168697722831</v>
      </c>
      <c r="AJ58" s="35">
        <f t="shared" si="15"/>
        <v>8434.9913894274541</v>
      </c>
      <c r="AK58" s="35">
        <f t="shared" si="15"/>
        <v>9824.5321683671282</v>
      </c>
      <c r="AL58" s="35">
        <f t="shared" si="15"/>
        <v>11130.41822350654</v>
      </c>
      <c r="AM58" s="35">
        <f t="shared" si="15"/>
        <v>11444.589173024635</v>
      </c>
      <c r="AN58" s="35">
        <f t="shared" si="15"/>
        <v>13054.452495628313</v>
      </c>
      <c r="AO58" s="35">
        <f t="shared" si="15"/>
        <v>14863.274261285274</v>
      </c>
      <c r="AP58" s="35">
        <f t="shared" si="15"/>
        <v>16273.259813462048</v>
      </c>
      <c r="AQ58" s="35">
        <f t="shared" si="15"/>
        <v>17811.066028142923</v>
      </c>
      <c r="AR58" s="35">
        <f t="shared" si="15"/>
        <v>17361.7917834949</v>
      </c>
      <c r="AS58" s="35">
        <f t="shared" si="15"/>
        <v>16649.873792972554</v>
      </c>
      <c r="AT58" s="35">
        <f t="shared" si="15"/>
        <v>16247.826842910397</v>
      </c>
      <c r="AU58" s="35">
        <f t="shared" si="15"/>
        <v>15446.38967943941</v>
      </c>
      <c r="AV58" s="35">
        <f t="shared" si="15"/>
        <v>14642.369872566996</v>
      </c>
      <c r="AW58" s="35">
        <f t="shared" si="15"/>
        <v>14167.49064058594</v>
      </c>
      <c r="AX58" s="35">
        <f t="shared" si="15"/>
        <v>13948.109756990581</v>
      </c>
      <c r="AY58" s="35">
        <f t="shared" si="15"/>
        <v>13756.154500821922</v>
      </c>
      <c r="AZ58" s="35">
        <f t="shared" si="15"/>
        <v>13622.8394198428</v>
      </c>
      <c r="BA58" s="35">
        <f t="shared" si="15"/>
        <v>13574.943478438479</v>
      </c>
      <c r="BB58" s="35">
        <f t="shared" si="15"/>
        <v>13516.563913656817</v>
      </c>
      <c r="BC58" s="35">
        <f t="shared" si="15"/>
        <v>13216.275110548113</v>
      </c>
      <c r="BD58" s="35">
        <f t="shared" si="15"/>
        <v>12381.047915703006</v>
      </c>
      <c r="BE58" s="35">
        <f t="shared" si="15"/>
        <v>11758.083267001535</v>
      </c>
      <c r="BF58" s="35">
        <f t="shared" si="15"/>
        <v>11662.921080934364</v>
      </c>
      <c r="BG58" s="35">
        <f t="shared" si="15"/>
        <v>11753.246255263957</v>
      </c>
      <c r="BH58" s="35">
        <f t="shared" si="15"/>
        <v>13040.658063938043</v>
      </c>
      <c r="BI58" s="35">
        <f t="shared" si="15"/>
        <v>14204.616857579385</v>
      </c>
      <c r="BJ58" s="35">
        <f t="shared" si="15"/>
        <v>15249.702333211804</v>
      </c>
      <c r="BK58" s="35">
        <f t="shared" si="15"/>
        <v>16257.935622491428</v>
      </c>
      <c r="BL58" s="35">
        <f t="shared" si="15"/>
        <v>15202.564864720878</v>
      </c>
      <c r="BM58" s="35">
        <f t="shared" si="15"/>
        <v>14471</v>
      </c>
      <c r="BN58" s="35">
        <f t="shared" si="15"/>
        <v>13433.301986368069</v>
      </c>
      <c r="BO58" s="35">
        <f t="shared" si="15"/>
        <v>12467.369194563174</v>
      </c>
      <c r="BP58" s="35">
        <f t="shared" ref="BP58:BT58" si="16">+BP29</f>
        <v>11541.136478597648</v>
      </c>
      <c r="BQ58" s="35">
        <f t="shared" si="16"/>
        <v>11049.897813788966</v>
      </c>
      <c r="BR58" s="35">
        <f t="shared" si="16"/>
        <v>10578.102453848296</v>
      </c>
      <c r="BS58" s="35">
        <f t="shared" si="16"/>
        <v>10292.580330537661</v>
      </c>
      <c r="BT58" s="35">
        <f t="shared" si="16"/>
        <v>10056.037249146457</v>
      </c>
      <c r="BU58" s="35">
        <f t="shared" si="8"/>
        <v>1.1921810924135436</v>
      </c>
    </row>
    <row r="59" spans="1:73" x14ac:dyDescent="0.25">
      <c r="A59" t="s">
        <v>468</v>
      </c>
      <c r="B59">
        <v>13</v>
      </c>
      <c r="C59" s="35">
        <f>+C11+C12</f>
        <v>5234.2070613746628</v>
      </c>
      <c r="D59" s="35">
        <f t="shared" ref="D59:BO59" si="17">+D11+D12</f>
        <v>5957.8059859430532</v>
      </c>
      <c r="E59" s="35">
        <f t="shared" si="17"/>
        <v>6645.5189310062933</v>
      </c>
      <c r="F59" s="35">
        <f t="shared" si="17"/>
        <v>7007.6961710607447</v>
      </c>
      <c r="G59" s="35">
        <f t="shared" si="17"/>
        <v>7479.5584995597756</v>
      </c>
      <c r="H59" s="35">
        <f t="shared" si="17"/>
        <v>8271.2069003730212</v>
      </c>
      <c r="I59" s="35">
        <f t="shared" si="17"/>
        <v>9248.182803698719</v>
      </c>
      <c r="J59" s="35">
        <f t="shared" si="17"/>
        <v>10286.677415135273</v>
      </c>
      <c r="K59" s="35">
        <f t="shared" si="17"/>
        <v>11348.996384630105</v>
      </c>
      <c r="L59" s="35">
        <f t="shared" si="17"/>
        <v>12340.497944967656</v>
      </c>
      <c r="M59" s="35">
        <f t="shared" si="17"/>
        <v>13566.770081449966</v>
      </c>
      <c r="N59" s="35">
        <f t="shared" si="17"/>
        <v>15031.159303665503</v>
      </c>
      <c r="O59" s="35">
        <f t="shared" si="17"/>
        <v>16019.840042841935</v>
      </c>
      <c r="P59" s="35">
        <f t="shared" si="17"/>
        <v>16883.658662230515</v>
      </c>
      <c r="Q59" s="35">
        <f t="shared" si="17"/>
        <v>17606.809952173819</v>
      </c>
      <c r="R59" s="35">
        <f t="shared" si="17"/>
        <v>18185.413175579484</v>
      </c>
      <c r="S59" s="35">
        <f t="shared" si="17"/>
        <v>18509.090199351609</v>
      </c>
      <c r="T59" s="35">
        <f t="shared" si="17"/>
        <v>19163.208276613583</v>
      </c>
      <c r="U59" s="35">
        <f t="shared" si="17"/>
        <v>20202.802652518072</v>
      </c>
      <c r="V59" s="35">
        <f t="shared" si="17"/>
        <v>21876.502847558768</v>
      </c>
      <c r="W59" s="35">
        <f t="shared" si="17"/>
        <v>24152.814776453597</v>
      </c>
      <c r="X59" s="35">
        <f t="shared" si="17"/>
        <v>26036.44641839018</v>
      </c>
      <c r="Y59" s="35">
        <f t="shared" si="17"/>
        <v>28552.512756049822</v>
      </c>
      <c r="Z59" s="35">
        <f t="shared" si="17"/>
        <v>31343.77334044961</v>
      </c>
      <c r="AA59" s="35">
        <f t="shared" si="17"/>
        <v>34711.109661255854</v>
      </c>
      <c r="AB59" s="35">
        <f t="shared" si="17"/>
        <v>38023.469534261734</v>
      </c>
      <c r="AC59" s="35">
        <f t="shared" si="17"/>
        <v>41209.310077968286</v>
      </c>
      <c r="AD59" s="35">
        <f t="shared" si="17"/>
        <v>45213.948865433333</v>
      </c>
      <c r="AE59" s="35">
        <f t="shared" si="17"/>
        <v>50163.68965051842</v>
      </c>
      <c r="AF59" s="35">
        <f t="shared" si="17"/>
        <v>54146.334991426855</v>
      </c>
      <c r="AG59" s="35">
        <f t="shared" si="17"/>
        <v>58531.177653206723</v>
      </c>
      <c r="AH59" s="35">
        <f t="shared" si="17"/>
        <v>62328.041266625012</v>
      </c>
      <c r="AI59" s="35">
        <f t="shared" si="17"/>
        <v>66483.74916975142</v>
      </c>
      <c r="AJ59" s="35">
        <f t="shared" si="17"/>
        <v>71253.272766480281</v>
      </c>
      <c r="AK59" s="35">
        <f t="shared" si="17"/>
        <v>73323.011669060754</v>
      </c>
      <c r="AL59" s="35">
        <f t="shared" si="17"/>
        <v>75525.582333003593</v>
      </c>
      <c r="AM59" s="35">
        <f t="shared" si="17"/>
        <v>76105.92404839411</v>
      </c>
      <c r="AN59" s="35">
        <f t="shared" si="17"/>
        <v>75835.871368410124</v>
      </c>
      <c r="AO59" s="35">
        <f t="shared" si="17"/>
        <v>76473.10308262294</v>
      </c>
      <c r="AP59" s="35">
        <f t="shared" si="17"/>
        <v>77506.049236671402</v>
      </c>
      <c r="AQ59" s="35">
        <f t="shared" si="17"/>
        <v>77913.566955246089</v>
      </c>
      <c r="AR59" s="35">
        <f t="shared" si="17"/>
        <v>77718.634648724139</v>
      </c>
      <c r="AS59" s="35">
        <f t="shared" si="17"/>
        <v>78110.586788486718</v>
      </c>
      <c r="AT59" s="35">
        <f t="shared" si="17"/>
        <v>79394.087691810069</v>
      </c>
      <c r="AU59" s="35">
        <f t="shared" si="17"/>
        <v>80782.57138406852</v>
      </c>
      <c r="AV59" s="35">
        <f t="shared" si="17"/>
        <v>82036.20365736181</v>
      </c>
      <c r="AW59" s="35">
        <f t="shared" si="17"/>
        <v>83262.047194114057</v>
      </c>
      <c r="AX59" s="35">
        <f t="shared" si="17"/>
        <v>84752.072027165661</v>
      </c>
      <c r="AY59" s="35">
        <f t="shared" si="17"/>
        <v>87092.968194606772</v>
      </c>
      <c r="AZ59" s="35">
        <f t="shared" si="17"/>
        <v>89885.341751741071</v>
      </c>
      <c r="BA59" s="35">
        <f t="shared" si="17"/>
        <v>93368.580623752714</v>
      </c>
      <c r="BB59" s="35">
        <f t="shared" si="17"/>
        <v>95478.832373133366</v>
      </c>
      <c r="BC59" s="35">
        <f t="shared" si="17"/>
        <v>98348.749874728499</v>
      </c>
      <c r="BD59" s="35">
        <f t="shared" si="17"/>
        <v>102307.51607295849</v>
      </c>
      <c r="BE59" s="35">
        <f t="shared" si="17"/>
        <v>106877.65416444153</v>
      </c>
      <c r="BF59" s="35">
        <f t="shared" si="17"/>
        <v>111151.25934370143</v>
      </c>
      <c r="BG59" s="35">
        <f t="shared" si="17"/>
        <v>112977.85927533955</v>
      </c>
      <c r="BH59" s="35">
        <f t="shared" si="17"/>
        <v>116336.87027173353</v>
      </c>
      <c r="BI59" s="35">
        <f t="shared" si="17"/>
        <v>119842.75817301733</v>
      </c>
      <c r="BJ59" s="35">
        <f t="shared" si="17"/>
        <v>124820.13099086029</v>
      </c>
      <c r="BK59" s="35">
        <f t="shared" si="17"/>
        <v>131664.42126848645</v>
      </c>
      <c r="BL59" s="35">
        <f t="shared" si="17"/>
        <v>139677.72163051207</v>
      </c>
      <c r="BM59" s="35">
        <f t="shared" si="17"/>
        <v>148226</v>
      </c>
      <c r="BN59" s="35">
        <f t="shared" si="17"/>
        <v>151118.57156171603</v>
      </c>
      <c r="BO59" s="35">
        <f t="shared" si="17"/>
        <v>152626.03449400421</v>
      </c>
      <c r="BP59" s="35">
        <f t="shared" ref="BP59:BT59" si="18">+BP11+BP12</f>
        <v>158281.63469357553</v>
      </c>
      <c r="BQ59" s="35">
        <f t="shared" si="18"/>
        <v>166947.2522698378</v>
      </c>
      <c r="BR59" s="35">
        <f t="shared" si="18"/>
        <v>175324.75682520549</v>
      </c>
      <c r="BS59" s="35">
        <f t="shared" si="18"/>
        <v>184791.68176301106</v>
      </c>
      <c r="BT59" s="35">
        <f t="shared" si="18"/>
        <v>193569.12784928322</v>
      </c>
      <c r="BU59" s="35">
        <f t="shared" si="8"/>
        <v>2.7166349043877753</v>
      </c>
    </row>
    <row r="60" spans="1:73" x14ac:dyDescent="0.25">
      <c r="A60" t="s">
        <v>469</v>
      </c>
      <c r="B60">
        <v>14</v>
      </c>
      <c r="C60" s="35">
        <f>+C13+C14</f>
        <v>1280.6131380892573</v>
      </c>
      <c r="D60" s="35">
        <f t="shared" ref="D60:BO60" si="19">+D13+D14</f>
        <v>1325.1078829513203</v>
      </c>
      <c r="E60" s="35">
        <f t="shared" si="19"/>
        <v>1452.6824550685415</v>
      </c>
      <c r="F60" s="35">
        <f t="shared" si="19"/>
        <v>1579.1281077919075</v>
      </c>
      <c r="G60" s="35">
        <f t="shared" si="19"/>
        <v>1801.6299912203383</v>
      </c>
      <c r="H60" s="35">
        <f t="shared" si="19"/>
        <v>1950.5926551061846</v>
      </c>
      <c r="I60" s="35">
        <f t="shared" si="19"/>
        <v>2256.5318816078679</v>
      </c>
      <c r="J60" s="35">
        <f t="shared" si="19"/>
        <v>2525.5350097284577</v>
      </c>
      <c r="K60" s="35">
        <f t="shared" si="19"/>
        <v>2971.9188562618324</v>
      </c>
      <c r="L60" s="35">
        <f t="shared" si="19"/>
        <v>3402.1781120588557</v>
      </c>
      <c r="M60" s="35">
        <f t="shared" si="19"/>
        <v>3856.8783106465166</v>
      </c>
      <c r="N60" s="35">
        <f t="shared" si="19"/>
        <v>4510.5019422854539</v>
      </c>
      <c r="O60" s="35">
        <f t="shared" si="19"/>
        <v>5172.5792125378684</v>
      </c>
      <c r="P60" s="35">
        <f t="shared" si="19"/>
        <v>5715.2593317107076</v>
      </c>
      <c r="Q60" s="35">
        <f t="shared" si="19"/>
        <v>6239.2316545863196</v>
      </c>
      <c r="R60" s="35">
        <f t="shared" si="19"/>
        <v>6624.8226330236575</v>
      </c>
      <c r="S60" s="35">
        <f t="shared" si="19"/>
        <v>6903.9815577872869</v>
      </c>
      <c r="T60" s="35">
        <f t="shared" si="19"/>
        <v>7172.1304892015578</v>
      </c>
      <c r="U60" s="35">
        <f t="shared" si="19"/>
        <v>7450.7513472865339</v>
      </c>
      <c r="V60" s="35">
        <f t="shared" si="19"/>
        <v>7772.5732564236678</v>
      </c>
      <c r="W60" s="35">
        <f t="shared" si="19"/>
        <v>8340.3881432804119</v>
      </c>
      <c r="X60" s="35">
        <f t="shared" si="19"/>
        <v>9288.0274727615906</v>
      </c>
      <c r="Y60" s="35">
        <f t="shared" si="19"/>
        <v>10586.461517493763</v>
      </c>
      <c r="Z60" s="35">
        <f t="shared" si="19"/>
        <v>11994.950544600559</v>
      </c>
      <c r="AA60" s="35">
        <f t="shared" si="19"/>
        <v>13444.794188256781</v>
      </c>
      <c r="AB60" s="35">
        <f t="shared" si="19"/>
        <v>15172.121495338604</v>
      </c>
      <c r="AC60" s="35">
        <f t="shared" si="19"/>
        <v>17163.629269713907</v>
      </c>
      <c r="AD60" s="35">
        <f t="shared" si="19"/>
        <v>18882.966107572676</v>
      </c>
      <c r="AE60" s="35">
        <f t="shared" si="19"/>
        <v>20284.9103096459</v>
      </c>
      <c r="AF60" s="35">
        <f t="shared" si="19"/>
        <v>21228.34846090358</v>
      </c>
      <c r="AG60" s="35">
        <f t="shared" si="19"/>
        <v>22029.492941640983</v>
      </c>
      <c r="AH60" s="35">
        <f t="shared" si="19"/>
        <v>22520.893439774249</v>
      </c>
      <c r="AI60" s="35">
        <f t="shared" si="19"/>
        <v>22907.51154746893</v>
      </c>
      <c r="AJ60" s="35">
        <f t="shared" si="19"/>
        <v>23334.953162099075</v>
      </c>
      <c r="AK60" s="35">
        <f t="shared" si="19"/>
        <v>23183.810441964848</v>
      </c>
      <c r="AL60" s="35">
        <f t="shared" si="19"/>
        <v>23233.023261799364</v>
      </c>
      <c r="AM60" s="35">
        <f t="shared" si="19"/>
        <v>22924.963193890027</v>
      </c>
      <c r="AN60" s="35">
        <f t="shared" si="19"/>
        <v>22521.867447538112</v>
      </c>
      <c r="AO60" s="35">
        <f t="shared" si="19"/>
        <v>22574.752057016696</v>
      </c>
      <c r="AP60" s="35">
        <f t="shared" si="19"/>
        <v>22921.373318803024</v>
      </c>
      <c r="AQ60" s="35">
        <f t="shared" si="19"/>
        <v>22965.672048109038</v>
      </c>
      <c r="AR60" s="35">
        <f t="shared" si="19"/>
        <v>23706.545636616509</v>
      </c>
      <c r="AS60" s="35">
        <f t="shared" si="19"/>
        <v>24552.679262008445</v>
      </c>
      <c r="AT60" s="35">
        <f t="shared" si="19"/>
        <v>25719.301220560938</v>
      </c>
      <c r="AU60" s="35">
        <f t="shared" si="19"/>
        <v>26464.571732115284</v>
      </c>
      <c r="AV60" s="35">
        <f t="shared" si="19"/>
        <v>27763.50644109822</v>
      </c>
      <c r="AW60" s="35">
        <f t="shared" si="19"/>
        <v>28931.456230997468</v>
      </c>
      <c r="AX60" s="35">
        <f t="shared" si="19"/>
        <v>30046.577912587582</v>
      </c>
      <c r="AY60" s="35">
        <f t="shared" si="19"/>
        <v>31437.490900480796</v>
      </c>
      <c r="AZ60" s="35">
        <f t="shared" si="19"/>
        <v>32121.476397185135</v>
      </c>
      <c r="BA60" s="35">
        <f t="shared" si="19"/>
        <v>33513.644300893175</v>
      </c>
      <c r="BB60" s="35">
        <f t="shared" si="19"/>
        <v>34572.312747563592</v>
      </c>
      <c r="BC60" s="35">
        <f t="shared" si="19"/>
        <v>36531.397146409319</v>
      </c>
      <c r="BD60" s="35">
        <f t="shared" si="19"/>
        <v>39471.478989664538</v>
      </c>
      <c r="BE60" s="35">
        <f t="shared" si="19"/>
        <v>44581.459336170425</v>
      </c>
      <c r="BF60" s="35">
        <f t="shared" si="19"/>
        <v>54603.447019817046</v>
      </c>
      <c r="BG60" s="35">
        <f t="shared" si="19"/>
        <v>65900.720539662812</v>
      </c>
      <c r="BH60" s="35">
        <f t="shared" si="19"/>
        <v>75277.258897917724</v>
      </c>
      <c r="BI60" s="35">
        <f t="shared" si="19"/>
        <v>76476.267333274314</v>
      </c>
      <c r="BJ60" s="35">
        <f t="shared" si="19"/>
        <v>79026.188738308032</v>
      </c>
      <c r="BK60" s="35">
        <f t="shared" si="19"/>
        <v>83825.863577434007</v>
      </c>
      <c r="BL60" s="35">
        <f t="shared" si="19"/>
        <v>94612.54365068808</v>
      </c>
      <c r="BM60" s="35">
        <f t="shared" si="19"/>
        <v>105450</v>
      </c>
      <c r="BN60" s="35">
        <f t="shared" si="19"/>
        <v>112678.26908656728</v>
      </c>
      <c r="BO60" s="35">
        <f t="shared" si="19"/>
        <v>115396.08033670968</v>
      </c>
      <c r="BP60" s="35">
        <f t="shared" ref="BP60:BT60" si="20">+BP13+BP14</f>
        <v>123732.60180231184</v>
      </c>
      <c r="BQ60" s="35">
        <f t="shared" si="20"/>
        <v>137829.91936097568</v>
      </c>
      <c r="BR60" s="35">
        <f t="shared" si="20"/>
        <v>148350.20468196427</v>
      </c>
      <c r="BS60" s="35">
        <f t="shared" si="20"/>
        <v>158089.49224847971</v>
      </c>
      <c r="BT60" s="35">
        <f t="shared" si="20"/>
        <v>171355.918981305</v>
      </c>
      <c r="BU60" s="35">
        <f t="shared" si="8"/>
        <v>7.3433153171964989</v>
      </c>
    </row>
    <row r="61" spans="1:73" x14ac:dyDescent="0.25">
      <c r="A61" t="s">
        <v>470</v>
      </c>
      <c r="B61">
        <v>17</v>
      </c>
      <c r="C61" s="35">
        <f>+C15</f>
        <v>18727.088142378761</v>
      </c>
      <c r="D61" s="35">
        <f t="shared" ref="D61:BO64" si="21">+D15</f>
        <v>20133.406315308071</v>
      </c>
      <c r="E61" s="35">
        <f t="shared" si="21"/>
        <v>20851.020480756251</v>
      </c>
      <c r="F61" s="35">
        <f t="shared" si="21"/>
        <v>20349.940428534661</v>
      </c>
      <c r="G61" s="35">
        <f t="shared" si="21"/>
        <v>21493.303780941911</v>
      </c>
      <c r="H61" s="35">
        <f t="shared" si="21"/>
        <v>23516.754893298399</v>
      </c>
      <c r="I61" s="35">
        <f t="shared" si="21"/>
        <v>26023.803705613893</v>
      </c>
      <c r="J61" s="35">
        <f t="shared" si="21"/>
        <v>29656.519436003782</v>
      </c>
      <c r="K61" s="35">
        <f t="shared" si="21"/>
        <v>32994.087746817706</v>
      </c>
      <c r="L61" s="35">
        <f t="shared" si="21"/>
        <v>34681.473766492934</v>
      </c>
      <c r="M61" s="35">
        <f t="shared" si="21"/>
        <v>38076.123304367044</v>
      </c>
      <c r="N61" s="35">
        <f t="shared" si="21"/>
        <v>40686.896639149039</v>
      </c>
      <c r="O61" s="35">
        <f t="shared" si="21"/>
        <v>40279.092190188996</v>
      </c>
      <c r="P61" s="35">
        <f t="shared" si="21"/>
        <v>40474.807870238721</v>
      </c>
      <c r="Q61" s="35">
        <f t="shared" si="21"/>
        <v>41370.436844468764</v>
      </c>
      <c r="R61" s="35">
        <f t="shared" si="21"/>
        <v>41605.312097807102</v>
      </c>
      <c r="S61" s="35">
        <f t="shared" si="21"/>
        <v>42375.764429076648</v>
      </c>
      <c r="T61" s="35">
        <f t="shared" si="21"/>
        <v>44250.157134567584</v>
      </c>
      <c r="U61" s="35">
        <f t="shared" si="21"/>
        <v>46530.578303580565</v>
      </c>
      <c r="V61" s="35">
        <f t="shared" si="21"/>
        <v>50673.931765121924</v>
      </c>
      <c r="W61" s="35">
        <f t="shared" si="21"/>
        <v>56698.584693430879</v>
      </c>
      <c r="X61" s="35">
        <f t="shared" si="21"/>
        <v>64528.01646810981</v>
      </c>
      <c r="Y61" s="35">
        <f t="shared" si="21"/>
        <v>70055.532227346994</v>
      </c>
      <c r="Z61" s="35">
        <f t="shared" si="21"/>
        <v>74357.446444253321</v>
      </c>
      <c r="AA61" s="35">
        <f t="shared" si="21"/>
        <v>77595.304737824146</v>
      </c>
      <c r="AB61" s="35">
        <f t="shared" si="21"/>
        <v>77337.919360855056</v>
      </c>
      <c r="AC61" s="35">
        <f t="shared" si="21"/>
        <v>78488.538631102798</v>
      </c>
      <c r="AD61" s="35">
        <f t="shared" si="21"/>
        <v>82366.244571633943</v>
      </c>
      <c r="AE61" s="35">
        <f t="shared" si="21"/>
        <v>88646.627813789368</v>
      </c>
      <c r="AF61" s="35">
        <f t="shared" si="21"/>
        <v>91662.777461357386</v>
      </c>
      <c r="AG61" s="35">
        <f t="shared" si="21"/>
        <v>93692.925067710574</v>
      </c>
      <c r="AH61" s="35">
        <f t="shared" si="21"/>
        <v>96367.945757595618</v>
      </c>
      <c r="AI61" s="35">
        <f t="shared" si="21"/>
        <v>101880.28950833723</v>
      </c>
      <c r="AJ61" s="35">
        <f t="shared" si="21"/>
        <v>110275.3555510099</v>
      </c>
      <c r="AK61" s="35">
        <f t="shared" si="21"/>
        <v>120333.14680231604</v>
      </c>
      <c r="AL61" s="35">
        <f t="shared" si="21"/>
        <v>127803.20796991274</v>
      </c>
      <c r="AM61" s="35">
        <f t="shared" si="21"/>
        <v>129701.25312413571</v>
      </c>
      <c r="AN61" s="35">
        <f t="shared" si="21"/>
        <v>126685.42760974431</v>
      </c>
      <c r="AO61" s="35">
        <f t="shared" si="21"/>
        <v>127808.98279868519</v>
      </c>
      <c r="AP61" s="35">
        <f t="shared" si="21"/>
        <v>131532.67458458539</v>
      </c>
      <c r="AQ61" s="35">
        <f t="shared" si="21"/>
        <v>135347.87335391159</v>
      </c>
      <c r="AR61" s="35">
        <f t="shared" si="21"/>
        <v>136181.88266489343</v>
      </c>
      <c r="AS61" s="35">
        <f t="shared" si="21"/>
        <v>138323.5162703683</v>
      </c>
      <c r="AT61" s="35">
        <f t="shared" si="21"/>
        <v>143868.76087630886</v>
      </c>
      <c r="AU61" s="35">
        <f t="shared" si="21"/>
        <v>147607.13946365507</v>
      </c>
      <c r="AV61" s="35">
        <f t="shared" si="21"/>
        <v>149619.42857189119</v>
      </c>
      <c r="AW61" s="35">
        <f t="shared" si="21"/>
        <v>152176.80103065481</v>
      </c>
      <c r="AX61" s="35">
        <f t="shared" si="21"/>
        <v>156049.0344194466</v>
      </c>
      <c r="AY61" s="35">
        <f t="shared" si="21"/>
        <v>164291.34960600547</v>
      </c>
      <c r="AZ61" s="35">
        <f t="shared" si="21"/>
        <v>175373.03754996179</v>
      </c>
      <c r="BA61" s="35">
        <f t="shared" si="21"/>
        <v>186074.64612919127</v>
      </c>
      <c r="BB61" s="35">
        <f t="shared" si="21"/>
        <v>197721.97162651448</v>
      </c>
      <c r="BC61" s="35">
        <f t="shared" si="21"/>
        <v>208911.67049957128</v>
      </c>
      <c r="BD61" s="35">
        <f t="shared" si="21"/>
        <v>217824.09202256048</v>
      </c>
      <c r="BE61" s="35">
        <f t="shared" si="21"/>
        <v>226425.23156576656</v>
      </c>
      <c r="BF61" s="35">
        <f t="shared" si="21"/>
        <v>228824.70224508626</v>
      </c>
      <c r="BG61" s="35">
        <f t="shared" si="21"/>
        <v>228081.92883853699</v>
      </c>
      <c r="BH61" s="35">
        <f t="shared" si="21"/>
        <v>226211.89525949827</v>
      </c>
      <c r="BI61" s="35">
        <f t="shared" si="21"/>
        <v>224870.41373077643</v>
      </c>
      <c r="BJ61" s="35">
        <f t="shared" si="21"/>
        <v>226141.0599258352</v>
      </c>
      <c r="BK61" s="35">
        <f t="shared" si="21"/>
        <v>228333.87374739576</v>
      </c>
      <c r="BL61" s="35">
        <f t="shared" si="21"/>
        <v>231118.06493257196</v>
      </c>
      <c r="BM61" s="35">
        <f t="shared" si="21"/>
        <v>233066.00000000003</v>
      </c>
      <c r="BN61" s="35">
        <f t="shared" si="21"/>
        <v>225745.956009171</v>
      </c>
      <c r="BO61" s="35">
        <f t="shared" si="21"/>
        <v>218751.77673164461</v>
      </c>
      <c r="BP61" s="35">
        <f t="shared" ref="BP61:BT64" si="22">+BP15</f>
        <v>217727.49908851788</v>
      </c>
      <c r="BQ61" s="35">
        <f t="shared" si="22"/>
        <v>222393.78784488441</v>
      </c>
      <c r="BR61" s="35">
        <f t="shared" si="22"/>
        <v>226707.13512456513</v>
      </c>
      <c r="BS61" s="35">
        <f t="shared" si="22"/>
        <v>231758.39004177912</v>
      </c>
      <c r="BT61" s="35">
        <f t="shared" si="22"/>
        <v>236656.14993738127</v>
      </c>
      <c r="BU61" s="35">
        <f t="shared" si="8"/>
        <v>2.1460474895309822</v>
      </c>
    </row>
    <row r="62" spans="1:73" x14ac:dyDescent="0.25">
      <c r="A62" t="s">
        <v>471</v>
      </c>
      <c r="B62">
        <v>18</v>
      </c>
      <c r="C62" s="35">
        <f>+C16</f>
        <v>5311.3503909274232</v>
      </c>
      <c r="D62" s="35">
        <f t="shared" si="21"/>
        <v>5878.8026404324683</v>
      </c>
      <c r="E62" s="35">
        <f t="shared" si="21"/>
        <v>6425.9380570323665</v>
      </c>
      <c r="F62" s="35">
        <f t="shared" si="21"/>
        <v>6683.4813948990331</v>
      </c>
      <c r="G62" s="35">
        <f t="shared" si="21"/>
        <v>7150.7975780681436</v>
      </c>
      <c r="H62" s="35">
        <f t="shared" si="21"/>
        <v>7737.0056431984285</v>
      </c>
      <c r="I62" s="35">
        <f t="shared" si="21"/>
        <v>8144.8655059672628</v>
      </c>
      <c r="J62" s="35">
        <f t="shared" si="21"/>
        <v>8602.3333299903734</v>
      </c>
      <c r="K62" s="35">
        <f t="shared" si="21"/>
        <v>8886.6125808212091</v>
      </c>
      <c r="L62" s="35">
        <f t="shared" si="21"/>
        <v>9444.9075045368136</v>
      </c>
      <c r="M62" s="35">
        <f t="shared" si="21"/>
        <v>10190.084940946432</v>
      </c>
      <c r="N62" s="35">
        <f t="shared" si="21"/>
        <v>10858.857028838853</v>
      </c>
      <c r="O62" s="35">
        <f t="shared" si="21"/>
        <v>11352.908547886156</v>
      </c>
      <c r="P62" s="35">
        <f t="shared" si="21"/>
        <v>12011.093198297116</v>
      </c>
      <c r="Q62" s="35">
        <f t="shared" si="21"/>
        <v>12917.350852020663</v>
      </c>
      <c r="R62" s="35">
        <f t="shared" si="21"/>
        <v>13732.273375620094</v>
      </c>
      <c r="S62" s="35">
        <f t="shared" si="21"/>
        <v>14707.35300402637</v>
      </c>
      <c r="T62" s="35">
        <f t="shared" si="21"/>
        <v>15661.957741712964</v>
      </c>
      <c r="U62" s="35">
        <f t="shared" si="21"/>
        <v>16973.451684327418</v>
      </c>
      <c r="V62" s="35">
        <f t="shared" si="21"/>
        <v>19142.46081975778</v>
      </c>
      <c r="W62" s="35">
        <f t="shared" si="21"/>
        <v>21637.547968482984</v>
      </c>
      <c r="X62" s="35">
        <f t="shared" si="21"/>
        <v>23743.053593746761</v>
      </c>
      <c r="Y62" s="35">
        <f t="shared" si="21"/>
        <v>25917.499852671703</v>
      </c>
      <c r="Z62" s="35">
        <f t="shared" si="21"/>
        <v>28079.240230886826</v>
      </c>
      <c r="AA62" s="35">
        <f t="shared" si="21"/>
        <v>30146.021086197481</v>
      </c>
      <c r="AB62" s="35">
        <f t="shared" si="21"/>
        <v>31637.185049212767</v>
      </c>
      <c r="AC62" s="35">
        <f t="shared" si="21"/>
        <v>33342.146623827139</v>
      </c>
      <c r="AD62" s="35">
        <f t="shared" si="21"/>
        <v>35486.726975648584</v>
      </c>
      <c r="AE62" s="35">
        <f t="shared" si="21"/>
        <v>37889.762081899884</v>
      </c>
      <c r="AF62" s="35">
        <f t="shared" si="21"/>
        <v>39090.841614215584</v>
      </c>
      <c r="AG62" s="35">
        <f t="shared" si="21"/>
        <v>40388.274058243835</v>
      </c>
      <c r="AH62" s="35">
        <f t="shared" si="21"/>
        <v>41933.124695632781</v>
      </c>
      <c r="AI62" s="35">
        <f t="shared" si="21"/>
        <v>45043.487606539384</v>
      </c>
      <c r="AJ62" s="35">
        <f t="shared" si="21"/>
        <v>48448.960185985976</v>
      </c>
      <c r="AK62" s="35">
        <f t="shared" si="21"/>
        <v>52152.638121229429</v>
      </c>
      <c r="AL62" s="35">
        <f t="shared" si="21"/>
        <v>55452.095885391966</v>
      </c>
      <c r="AM62" s="35">
        <f t="shared" si="21"/>
        <v>58614.172252345161</v>
      </c>
      <c r="AN62" s="35">
        <f t="shared" si="21"/>
        <v>61576.609286898471</v>
      </c>
      <c r="AO62" s="35">
        <f t="shared" si="21"/>
        <v>66489.902482604695</v>
      </c>
      <c r="AP62" s="35">
        <f t="shared" si="21"/>
        <v>72316.118230061285</v>
      </c>
      <c r="AQ62" s="35">
        <f t="shared" si="21"/>
        <v>78336.68152307361</v>
      </c>
      <c r="AR62" s="35">
        <f t="shared" si="21"/>
        <v>84840.992535239362</v>
      </c>
      <c r="AS62" s="35">
        <f t="shared" si="21"/>
        <v>92227.808221833271</v>
      </c>
      <c r="AT62" s="35">
        <f t="shared" si="21"/>
        <v>101359.26054524083</v>
      </c>
      <c r="AU62" s="35">
        <f t="shared" si="21"/>
        <v>108630.44809863339</v>
      </c>
      <c r="AV62" s="35">
        <f t="shared" si="21"/>
        <v>114145.03985048784</v>
      </c>
      <c r="AW62" s="35">
        <f t="shared" si="21"/>
        <v>119418.4258143664</v>
      </c>
      <c r="AX62" s="35">
        <f t="shared" si="21"/>
        <v>126721.04613211144</v>
      </c>
      <c r="AY62" s="35">
        <f t="shared" si="21"/>
        <v>135546.53601445613</v>
      </c>
      <c r="AZ62" s="35">
        <f t="shared" si="21"/>
        <v>147838.2445389535</v>
      </c>
      <c r="BA62" s="35">
        <f t="shared" si="21"/>
        <v>161034.20523231733</v>
      </c>
      <c r="BB62" s="35">
        <f t="shared" si="21"/>
        <v>174115.30901075937</v>
      </c>
      <c r="BC62" s="35">
        <f t="shared" si="21"/>
        <v>188287.64982962504</v>
      </c>
      <c r="BD62" s="35">
        <f t="shared" si="21"/>
        <v>202683.02668521582</v>
      </c>
      <c r="BE62" s="35">
        <f t="shared" si="21"/>
        <v>221906.69582644815</v>
      </c>
      <c r="BF62" s="35">
        <f t="shared" si="21"/>
        <v>236229.20868651645</v>
      </c>
      <c r="BG62" s="35">
        <f t="shared" si="21"/>
        <v>245963.2388221584</v>
      </c>
      <c r="BH62" s="35">
        <f t="shared" si="21"/>
        <v>254152.60747913984</v>
      </c>
      <c r="BI62" s="35">
        <f t="shared" si="21"/>
        <v>261752.72363868193</v>
      </c>
      <c r="BJ62" s="35">
        <f t="shared" si="21"/>
        <v>271859.54049874441</v>
      </c>
      <c r="BK62" s="35">
        <f t="shared" si="21"/>
        <v>285169.23141935852</v>
      </c>
      <c r="BL62" s="35">
        <f t="shared" si="21"/>
        <v>299482.40130550804</v>
      </c>
      <c r="BM62" s="35">
        <f t="shared" si="21"/>
        <v>310550</v>
      </c>
      <c r="BN62" s="35">
        <f t="shared" si="21"/>
        <v>311849.98002237239</v>
      </c>
      <c r="BO62" s="35">
        <f t="shared" si="21"/>
        <v>313519.90102384484</v>
      </c>
      <c r="BP62" s="35">
        <f t="shared" si="22"/>
        <v>331855.87577157462</v>
      </c>
      <c r="BQ62" s="35">
        <f t="shared" si="22"/>
        <v>348724.09356267704</v>
      </c>
      <c r="BR62" s="35">
        <f t="shared" si="22"/>
        <v>366450.36392247264</v>
      </c>
      <c r="BS62" s="35">
        <f t="shared" si="22"/>
        <v>392619.1232611711</v>
      </c>
      <c r="BT62" s="35">
        <f t="shared" si="22"/>
        <v>417406.32071281242</v>
      </c>
      <c r="BU62" s="35">
        <f t="shared" si="8"/>
        <v>8.6153824377338974</v>
      </c>
    </row>
    <row r="63" spans="1:73" x14ac:dyDescent="0.25">
      <c r="A63" t="s">
        <v>472</v>
      </c>
      <c r="B63">
        <v>19</v>
      </c>
      <c r="C63" s="35">
        <f>+C17</f>
        <v>23812.95671212444</v>
      </c>
      <c r="D63" s="35">
        <f t="shared" si="21"/>
        <v>25774.07575604349</v>
      </c>
      <c r="E63" s="35">
        <f t="shared" si="21"/>
        <v>27580.154847783193</v>
      </c>
      <c r="F63" s="35">
        <f t="shared" si="21"/>
        <v>28116.436298396333</v>
      </c>
      <c r="G63" s="35">
        <f t="shared" si="21"/>
        <v>29196.505102957421</v>
      </c>
      <c r="H63" s="35">
        <f t="shared" si="21"/>
        <v>30598.854054139578</v>
      </c>
      <c r="I63" s="35">
        <f t="shared" si="21"/>
        <v>31765.206620368459</v>
      </c>
      <c r="J63" s="35">
        <f t="shared" si="21"/>
        <v>33228.539506158289</v>
      </c>
      <c r="K63" s="35">
        <f t="shared" si="21"/>
        <v>34454.777704071254</v>
      </c>
      <c r="L63" s="35">
        <f t="shared" si="21"/>
        <v>36271.603985867179</v>
      </c>
      <c r="M63" s="35">
        <f t="shared" si="21"/>
        <v>39019.271782748532</v>
      </c>
      <c r="N63" s="35">
        <f t="shared" si="21"/>
        <v>41440.171429290167</v>
      </c>
      <c r="O63" s="35">
        <f t="shared" si="21"/>
        <v>42833.425651241283</v>
      </c>
      <c r="P63" s="35">
        <f t="shared" si="21"/>
        <v>44296.662615533605</v>
      </c>
      <c r="Q63" s="35">
        <f t="shared" si="21"/>
        <v>46261.562434522326</v>
      </c>
      <c r="R63" s="35">
        <f t="shared" si="21"/>
        <v>47648.079020674581</v>
      </c>
      <c r="S63" s="35">
        <f t="shared" si="21"/>
        <v>49501.920615611183</v>
      </c>
      <c r="T63" s="35">
        <f t="shared" si="21"/>
        <v>52515.906307978374</v>
      </c>
      <c r="U63" s="35">
        <f t="shared" si="21"/>
        <v>56981.319051236453</v>
      </c>
      <c r="V63" s="35">
        <f t="shared" si="21"/>
        <v>62385.703966814646</v>
      </c>
      <c r="W63" s="35">
        <f t="shared" si="21"/>
        <v>68782.245554750014</v>
      </c>
      <c r="X63" s="35">
        <f t="shared" si="21"/>
        <v>72914.391497669392</v>
      </c>
      <c r="Y63" s="35">
        <f t="shared" si="21"/>
        <v>76453.699136635332</v>
      </c>
      <c r="Z63" s="35">
        <f t="shared" si="21"/>
        <v>80647.931562406477</v>
      </c>
      <c r="AA63" s="35">
        <f t="shared" si="21"/>
        <v>84241.240771851415</v>
      </c>
      <c r="AB63" s="35">
        <f t="shared" si="21"/>
        <v>86978.878484412227</v>
      </c>
      <c r="AC63" s="35">
        <f t="shared" si="21"/>
        <v>90097.641487450688</v>
      </c>
      <c r="AD63" s="35">
        <f t="shared" si="21"/>
        <v>95575.296303214767</v>
      </c>
      <c r="AE63" s="35">
        <f t="shared" si="21"/>
        <v>103706.11183951293</v>
      </c>
      <c r="AF63" s="35">
        <f t="shared" si="21"/>
        <v>108640.88082623134</v>
      </c>
      <c r="AG63" s="35">
        <f t="shared" si="21"/>
        <v>113600.54213111152</v>
      </c>
      <c r="AH63" s="35">
        <f t="shared" si="21"/>
        <v>123761.19265942492</v>
      </c>
      <c r="AI63" s="35">
        <f t="shared" si="21"/>
        <v>135633.82829969554</v>
      </c>
      <c r="AJ63" s="35">
        <f t="shared" si="21"/>
        <v>149279.22659714241</v>
      </c>
      <c r="AK63" s="35">
        <f t="shared" si="21"/>
        <v>161258.95491836665</v>
      </c>
      <c r="AL63" s="35">
        <f t="shared" si="21"/>
        <v>171077.08662411739</v>
      </c>
      <c r="AM63" s="35">
        <f t="shared" si="21"/>
        <v>175877.7904980423</v>
      </c>
      <c r="AN63" s="35">
        <f t="shared" si="21"/>
        <v>177206.66083141448</v>
      </c>
      <c r="AO63" s="35">
        <f t="shared" si="21"/>
        <v>187579.16656786654</v>
      </c>
      <c r="AP63" s="35">
        <f t="shared" si="21"/>
        <v>199401.98001386781</v>
      </c>
      <c r="AQ63" s="35">
        <f t="shared" si="21"/>
        <v>211126.75021921165</v>
      </c>
      <c r="AR63" s="35">
        <f t="shared" si="21"/>
        <v>219673.95587552647</v>
      </c>
      <c r="AS63" s="35">
        <f t="shared" si="21"/>
        <v>229733.00189683746</v>
      </c>
      <c r="AT63" s="35">
        <f t="shared" si="21"/>
        <v>239974.79102902932</v>
      </c>
      <c r="AU63" s="35">
        <f t="shared" si="21"/>
        <v>248399.00909669945</v>
      </c>
      <c r="AV63" s="35">
        <f t="shared" si="21"/>
        <v>252722.97707963205</v>
      </c>
      <c r="AW63" s="35">
        <f t="shared" si="21"/>
        <v>257134.59394777758</v>
      </c>
      <c r="AX63" s="35">
        <f t="shared" si="21"/>
        <v>267769.36959747772</v>
      </c>
      <c r="AY63" s="35">
        <f t="shared" si="21"/>
        <v>280793.27770281892</v>
      </c>
      <c r="AZ63" s="35">
        <f t="shared" si="21"/>
        <v>297553.18650145753</v>
      </c>
      <c r="BA63" s="35">
        <f t="shared" si="21"/>
        <v>314630.6125500346</v>
      </c>
      <c r="BB63" s="35">
        <f t="shared" si="21"/>
        <v>332927.40095754276</v>
      </c>
      <c r="BC63" s="35">
        <f t="shared" si="21"/>
        <v>353567.63608635584</v>
      </c>
      <c r="BD63" s="35">
        <f t="shared" si="21"/>
        <v>370481.82649930648</v>
      </c>
      <c r="BE63" s="35">
        <f t="shared" si="21"/>
        <v>389329.79025258758</v>
      </c>
      <c r="BF63" s="35">
        <f t="shared" si="21"/>
        <v>400595.09396736836</v>
      </c>
      <c r="BG63" s="35">
        <f t="shared" si="21"/>
        <v>409468.35754876956</v>
      </c>
      <c r="BH63" s="35">
        <f t="shared" si="21"/>
        <v>422078.48148053151</v>
      </c>
      <c r="BI63" s="35">
        <f t="shared" si="21"/>
        <v>436934.04843436892</v>
      </c>
      <c r="BJ63" s="35">
        <f t="shared" si="21"/>
        <v>458532.30007996032</v>
      </c>
      <c r="BK63" s="35">
        <f t="shared" si="21"/>
        <v>482948.2894779598</v>
      </c>
      <c r="BL63" s="35">
        <f t="shared" si="21"/>
        <v>504016.32118187496</v>
      </c>
      <c r="BM63" s="35">
        <f t="shared" si="21"/>
        <v>518555.99999999994</v>
      </c>
      <c r="BN63" s="35">
        <f t="shared" si="21"/>
        <v>516804.28933593648</v>
      </c>
      <c r="BO63" s="35">
        <f t="shared" si="21"/>
        <v>519058.34170704003</v>
      </c>
      <c r="BP63" s="35">
        <f t="shared" si="22"/>
        <v>534007.80087109003</v>
      </c>
      <c r="BQ63" s="35">
        <f t="shared" si="22"/>
        <v>555991.93544564815</v>
      </c>
      <c r="BR63" s="35">
        <f t="shared" si="22"/>
        <v>574484.03775937238</v>
      </c>
      <c r="BS63" s="35">
        <f t="shared" si="22"/>
        <v>594183.26780235639</v>
      </c>
      <c r="BT63" s="35">
        <f t="shared" si="22"/>
        <v>616828.15956233931</v>
      </c>
      <c r="BU63" s="35">
        <f t="shared" si="8"/>
        <v>4.1320428409437309</v>
      </c>
    </row>
    <row r="64" spans="1:73" x14ac:dyDescent="0.25">
      <c r="A64" t="s">
        <v>473</v>
      </c>
      <c r="B64">
        <v>20</v>
      </c>
      <c r="C64" s="35">
        <f>+C18</f>
        <v>7773.082982479259</v>
      </c>
      <c r="D64" s="35">
        <f t="shared" si="21"/>
        <v>8752.0759505398419</v>
      </c>
      <c r="E64" s="35">
        <f t="shared" si="21"/>
        <v>9621.3423521639052</v>
      </c>
      <c r="F64" s="35">
        <f t="shared" si="21"/>
        <v>10289.043047562911</v>
      </c>
      <c r="G64" s="35">
        <f t="shared" si="21"/>
        <v>11261.48006026636</v>
      </c>
      <c r="H64" s="35">
        <f t="shared" si="21"/>
        <v>12535.894082561637</v>
      </c>
      <c r="I64" s="35">
        <f t="shared" si="21"/>
        <v>13992.007622323239</v>
      </c>
      <c r="J64" s="35">
        <f t="shared" si="21"/>
        <v>15755.899621674005</v>
      </c>
      <c r="K64" s="35">
        <f t="shared" si="21"/>
        <v>17508.88835031007</v>
      </c>
      <c r="L64" s="35">
        <f t="shared" si="21"/>
        <v>19318.052510992333</v>
      </c>
      <c r="M64" s="35">
        <f t="shared" si="21"/>
        <v>21327.486971627568</v>
      </c>
      <c r="N64" s="35">
        <f t="shared" si="21"/>
        <v>23516.04131564232</v>
      </c>
      <c r="O64" s="35">
        <f t="shared" si="21"/>
        <v>25190.86383123956</v>
      </c>
      <c r="P64" s="35">
        <f t="shared" si="21"/>
        <v>27063.51407643432</v>
      </c>
      <c r="Q64" s="35">
        <f t="shared" si="21"/>
        <v>29250.440473222898</v>
      </c>
      <c r="R64" s="35">
        <f t="shared" si="21"/>
        <v>31452.250557862553</v>
      </c>
      <c r="S64" s="35">
        <f t="shared" si="21"/>
        <v>33944.488778515894</v>
      </c>
      <c r="T64" s="35">
        <f t="shared" si="21"/>
        <v>36622.54892275374</v>
      </c>
      <c r="U64" s="35">
        <f t="shared" si="21"/>
        <v>39746.960896292003</v>
      </c>
      <c r="V64" s="35">
        <f t="shared" si="21"/>
        <v>43379.628649234583</v>
      </c>
      <c r="W64" s="35">
        <f t="shared" si="21"/>
        <v>48103.478498592638</v>
      </c>
      <c r="X64" s="35">
        <f t="shared" si="21"/>
        <v>52543.089404035454</v>
      </c>
      <c r="Y64" s="35">
        <f t="shared" si="21"/>
        <v>56699.395020722433</v>
      </c>
      <c r="Z64" s="35">
        <f t="shared" si="21"/>
        <v>60357.84823230726</v>
      </c>
      <c r="AA64" s="35">
        <f t="shared" si="21"/>
        <v>64113.782709009109</v>
      </c>
      <c r="AB64" s="35">
        <f t="shared" si="21"/>
        <v>67130.870291453612</v>
      </c>
      <c r="AC64" s="35">
        <f t="shared" si="21"/>
        <v>70342.206803984693</v>
      </c>
      <c r="AD64" s="35">
        <f t="shared" si="21"/>
        <v>74724.383844799842</v>
      </c>
      <c r="AE64" s="35">
        <f t="shared" si="21"/>
        <v>80027.422500892251</v>
      </c>
      <c r="AF64" s="35">
        <f t="shared" si="21"/>
        <v>83196.630981909155</v>
      </c>
      <c r="AG64" s="35">
        <f t="shared" si="21"/>
        <v>86634.777907511525</v>
      </c>
      <c r="AH64" s="35">
        <f t="shared" si="21"/>
        <v>91441.224101476735</v>
      </c>
      <c r="AI64" s="35">
        <f t="shared" si="21"/>
        <v>96045.606044909364</v>
      </c>
      <c r="AJ64" s="35">
        <f t="shared" si="21"/>
        <v>101535.83277357451</v>
      </c>
      <c r="AK64" s="35">
        <f t="shared" si="21"/>
        <v>106909.51409688385</v>
      </c>
      <c r="AL64" s="35">
        <f t="shared" si="21"/>
        <v>110642.19700005332</v>
      </c>
      <c r="AM64" s="35">
        <f t="shared" si="21"/>
        <v>113616.88352384206</v>
      </c>
      <c r="AN64" s="35">
        <f t="shared" si="21"/>
        <v>116472.20445414849</v>
      </c>
      <c r="AO64" s="35">
        <f t="shared" si="21"/>
        <v>122740.55804265174</v>
      </c>
      <c r="AP64" s="35">
        <f t="shared" si="21"/>
        <v>128917.4187780918</v>
      </c>
      <c r="AQ64" s="35">
        <f t="shared" si="21"/>
        <v>134415.42087326263</v>
      </c>
      <c r="AR64" s="35">
        <f t="shared" si="21"/>
        <v>140704.43615571552</v>
      </c>
      <c r="AS64" s="35">
        <f t="shared" si="21"/>
        <v>147347.37218744721</v>
      </c>
      <c r="AT64" s="35">
        <f t="shared" si="21"/>
        <v>154308.86734974702</v>
      </c>
      <c r="AU64" s="35">
        <f t="shared" si="21"/>
        <v>160768.73343447258</v>
      </c>
      <c r="AV64" s="35">
        <f t="shared" si="21"/>
        <v>166187.07072393148</v>
      </c>
      <c r="AW64" s="35">
        <f t="shared" si="21"/>
        <v>171947.83877519346</v>
      </c>
      <c r="AX64" s="35">
        <f t="shared" si="21"/>
        <v>178334.13355128467</v>
      </c>
      <c r="AY64" s="35">
        <f t="shared" si="21"/>
        <v>186251.54570345258</v>
      </c>
      <c r="AZ64" s="35">
        <f t="shared" si="21"/>
        <v>195501.15990487454</v>
      </c>
      <c r="BA64" s="35">
        <f t="shared" si="21"/>
        <v>205537.46540172011</v>
      </c>
      <c r="BB64" s="35">
        <f t="shared" si="21"/>
        <v>216989.18387891725</v>
      </c>
      <c r="BC64" s="35">
        <f t="shared" si="21"/>
        <v>229725.60551302924</v>
      </c>
      <c r="BD64" s="35">
        <f t="shared" si="21"/>
        <v>244630.19792118185</v>
      </c>
      <c r="BE64" s="35">
        <f t="shared" si="21"/>
        <v>262894.22566321713</v>
      </c>
      <c r="BF64" s="35">
        <f t="shared" si="21"/>
        <v>278540.11555710621</v>
      </c>
      <c r="BG64" s="35">
        <f t="shared" si="21"/>
        <v>291444.12953927292</v>
      </c>
      <c r="BH64" s="35">
        <f t="shared" si="21"/>
        <v>304885.9715939915</v>
      </c>
      <c r="BI64" s="35">
        <f t="shared" si="21"/>
        <v>321588.48600138334</v>
      </c>
      <c r="BJ64" s="35">
        <f t="shared" si="21"/>
        <v>340768.51974460512</v>
      </c>
      <c r="BK64" s="35">
        <f t="shared" si="21"/>
        <v>364311.65587343829</v>
      </c>
      <c r="BL64" s="35">
        <f t="shared" si="21"/>
        <v>388631.9444282456</v>
      </c>
      <c r="BM64" s="35">
        <f t="shared" si="21"/>
        <v>409162</v>
      </c>
      <c r="BN64" s="35">
        <f t="shared" si="21"/>
        <v>422128.27908905037</v>
      </c>
      <c r="BO64" s="35">
        <f t="shared" ref="BO64" si="23">+BO18</f>
        <v>437465.77299724793</v>
      </c>
      <c r="BP64" s="35">
        <f t="shared" si="22"/>
        <v>455646.77105917083</v>
      </c>
      <c r="BQ64" s="35">
        <f t="shared" si="22"/>
        <v>475712.47245929483</v>
      </c>
      <c r="BR64" s="35">
        <f t="shared" si="22"/>
        <v>497552.59918955906</v>
      </c>
      <c r="BS64" s="35">
        <f t="shared" si="22"/>
        <v>519894.49743776646</v>
      </c>
      <c r="BT64" s="35">
        <f t="shared" si="22"/>
        <v>541492.29969938577</v>
      </c>
      <c r="BU64" s="35">
        <f t="shared" si="8"/>
        <v>5.3330167775047128</v>
      </c>
    </row>
    <row r="65" spans="1:73" x14ac:dyDescent="0.25">
      <c r="A65" s="36" t="s">
        <v>485</v>
      </c>
      <c r="B65">
        <v>2225</v>
      </c>
      <c r="C65" s="35">
        <f>+C43+C44+C45</f>
        <v>8591.4803867750252</v>
      </c>
      <c r="D65" s="35">
        <f t="shared" ref="D65:BO65" si="24">+D43+D44+D45</f>
        <v>10765.35732949982</v>
      </c>
      <c r="E65" s="35">
        <f t="shared" si="24"/>
        <v>12642.596553999338</v>
      </c>
      <c r="F65" s="35">
        <f t="shared" si="24"/>
        <v>15001.260268657657</v>
      </c>
      <c r="G65" s="35">
        <f t="shared" si="24"/>
        <v>18123.715325964364</v>
      </c>
      <c r="H65" s="35">
        <f t="shared" si="24"/>
        <v>20097.946470013783</v>
      </c>
      <c r="I65" s="35">
        <f t="shared" si="24"/>
        <v>20649.451704198142</v>
      </c>
      <c r="J65" s="35">
        <f t="shared" si="24"/>
        <v>22056.141332473337</v>
      </c>
      <c r="K65" s="35">
        <f t="shared" si="24"/>
        <v>23348.380292746922</v>
      </c>
      <c r="L65" s="35">
        <f t="shared" si="24"/>
        <v>25253.115973727094</v>
      </c>
      <c r="M65" s="35">
        <f t="shared" si="24"/>
        <v>26206.26386112766</v>
      </c>
      <c r="N65" s="35">
        <f t="shared" si="24"/>
        <v>27370.495703159584</v>
      </c>
      <c r="O65" s="35">
        <f t="shared" si="24"/>
        <v>28671.548482074799</v>
      </c>
      <c r="P65" s="35">
        <f t="shared" si="24"/>
        <v>30364.904258052913</v>
      </c>
      <c r="Q65" s="35">
        <f t="shared" si="24"/>
        <v>31961.21739712124</v>
      </c>
      <c r="R65" s="35">
        <f t="shared" si="24"/>
        <v>33037.26009249928</v>
      </c>
      <c r="S65" s="35">
        <f t="shared" si="24"/>
        <v>35665.024956172601</v>
      </c>
      <c r="T65" s="35">
        <f t="shared" si="24"/>
        <v>37744.370516208139</v>
      </c>
      <c r="U65" s="35">
        <f t="shared" si="24"/>
        <v>40175.461620529226</v>
      </c>
      <c r="V65" s="35">
        <f t="shared" si="24"/>
        <v>44287.354668413056</v>
      </c>
      <c r="W65" s="35">
        <f t="shared" si="24"/>
        <v>49238.200771785792</v>
      </c>
      <c r="X65" s="35">
        <f t="shared" si="24"/>
        <v>52449.253780228319</v>
      </c>
      <c r="Y65" s="35">
        <f t="shared" si="24"/>
        <v>58047.751137422529</v>
      </c>
      <c r="Z65" s="35">
        <f t="shared" si="24"/>
        <v>65086.842460302825</v>
      </c>
      <c r="AA65" s="35">
        <f t="shared" si="24"/>
        <v>67138.425314357941</v>
      </c>
      <c r="AB65" s="35">
        <f t="shared" si="24"/>
        <v>71691.884434754029</v>
      </c>
      <c r="AC65" s="35">
        <f t="shared" si="24"/>
        <v>78113.490402638956</v>
      </c>
      <c r="AD65" s="35">
        <f t="shared" si="24"/>
        <v>86816.018437861683</v>
      </c>
      <c r="AE65" s="35">
        <f t="shared" si="24"/>
        <v>93511.37271352447</v>
      </c>
      <c r="AF65" s="35">
        <f t="shared" si="24"/>
        <v>93943.516506597196</v>
      </c>
      <c r="AG65" s="35">
        <f t="shared" si="24"/>
        <v>97991.513577681762</v>
      </c>
      <c r="AH65" s="35">
        <f t="shared" si="24"/>
        <v>108005.61323656936</v>
      </c>
      <c r="AI65" s="35">
        <f t="shared" si="24"/>
        <v>118664.99930370238</v>
      </c>
      <c r="AJ65" s="35">
        <f t="shared" si="24"/>
        <v>129290.96149593304</v>
      </c>
      <c r="AK65" s="35">
        <f t="shared" si="24"/>
        <v>129747.61753404562</v>
      </c>
      <c r="AL65" s="35">
        <f t="shared" si="24"/>
        <v>130827.89101405014</v>
      </c>
      <c r="AM65" s="35">
        <f t="shared" si="24"/>
        <v>130113.04715298658</v>
      </c>
      <c r="AN65" s="35">
        <f t="shared" si="24"/>
        <v>133355.41079817322</v>
      </c>
      <c r="AO65" s="35">
        <f t="shared" si="24"/>
        <v>145101.01624801249</v>
      </c>
      <c r="AP65" s="35">
        <f t="shared" si="24"/>
        <v>155772.79560821631</v>
      </c>
      <c r="AQ65" s="35">
        <f t="shared" si="24"/>
        <v>160250.76720289991</v>
      </c>
      <c r="AR65" s="35">
        <f t="shared" si="24"/>
        <v>163357.51376330305</v>
      </c>
      <c r="AS65" s="35">
        <f t="shared" si="24"/>
        <v>169805.0942690048</v>
      </c>
      <c r="AT65" s="35">
        <f t="shared" si="24"/>
        <v>172065.40808780445</v>
      </c>
      <c r="AU65" s="35">
        <f t="shared" si="24"/>
        <v>171285.22091141652</v>
      </c>
      <c r="AV65" s="35">
        <f t="shared" si="24"/>
        <v>171347.16773845308</v>
      </c>
      <c r="AW65" s="35">
        <f t="shared" si="24"/>
        <v>175245.20158259466</v>
      </c>
      <c r="AX65" s="35">
        <f t="shared" si="24"/>
        <v>188149.39221306134</v>
      </c>
      <c r="AY65" s="35">
        <f t="shared" si="24"/>
        <v>210507.08685684099</v>
      </c>
      <c r="AZ65" s="35">
        <f t="shared" si="24"/>
        <v>232812.00511873927</v>
      </c>
      <c r="BA65" s="35">
        <f t="shared" si="24"/>
        <v>254060.43103782006</v>
      </c>
      <c r="BB65" s="35">
        <f t="shared" si="24"/>
        <v>273855.83731403027</v>
      </c>
      <c r="BC65" s="35">
        <f t="shared" si="24"/>
        <v>297189.62165159348</v>
      </c>
      <c r="BD65" s="35">
        <f t="shared" si="24"/>
        <v>328285.24713289161</v>
      </c>
      <c r="BE65" s="35">
        <f t="shared" si="24"/>
        <v>349636.98072150792</v>
      </c>
      <c r="BF65" s="35">
        <f t="shared" si="24"/>
        <v>357746.89422670205</v>
      </c>
      <c r="BG65" s="35">
        <f t="shared" si="24"/>
        <v>363371.36086490494</v>
      </c>
      <c r="BH65" s="35">
        <f t="shared" si="24"/>
        <v>366796.59234204079</v>
      </c>
      <c r="BI65" s="35">
        <f t="shared" si="24"/>
        <v>384749.55565927731</v>
      </c>
      <c r="BJ65" s="35">
        <f t="shared" si="24"/>
        <v>417584.39334497199</v>
      </c>
      <c r="BK65" s="35">
        <f t="shared" si="24"/>
        <v>458596.39562401257</v>
      </c>
      <c r="BL65" s="35">
        <f t="shared" si="24"/>
        <v>481375.87265699817</v>
      </c>
      <c r="BM65" s="35">
        <f t="shared" si="24"/>
        <v>473690</v>
      </c>
      <c r="BN65" s="35">
        <f t="shared" si="24"/>
        <v>423834.52533068613</v>
      </c>
      <c r="BO65" s="35">
        <f t="shared" si="24"/>
        <v>425821.43347096816</v>
      </c>
      <c r="BP65" s="35">
        <f t="shared" ref="BP65:BT65" si="25">+BP43+BP44+BP45</f>
        <v>459351.41957383504</v>
      </c>
      <c r="BQ65" s="35">
        <f t="shared" si="25"/>
        <v>510481.25086241949</v>
      </c>
      <c r="BR65" s="35">
        <f t="shared" si="25"/>
        <v>569642.29026088165</v>
      </c>
      <c r="BS65" s="35">
        <f t="shared" si="25"/>
        <v>640659.74032370513</v>
      </c>
      <c r="BT65" s="35">
        <f t="shared" si="25"/>
        <v>726799.08509565354</v>
      </c>
      <c r="BU65" s="35">
        <f t="shared" si="8"/>
        <v>5.6214222300335797</v>
      </c>
    </row>
    <row r="66" spans="1:73" x14ac:dyDescent="0.25">
      <c r="A66" t="s">
        <v>474</v>
      </c>
      <c r="B66">
        <v>26</v>
      </c>
      <c r="C66" s="35">
        <f>+C46</f>
        <v>78.49826033971533</v>
      </c>
      <c r="D66" s="35">
        <f t="shared" ref="D66:BO68" si="26">+D46</f>
        <v>90.041038535166876</v>
      </c>
      <c r="E66" s="35">
        <f t="shared" si="26"/>
        <v>90.226022350321841</v>
      </c>
      <c r="F66" s="35">
        <f t="shared" si="26"/>
        <v>97.585901550916219</v>
      </c>
      <c r="G66" s="35">
        <f t="shared" si="26"/>
        <v>97.674375971619227</v>
      </c>
      <c r="H66" s="35">
        <f t="shared" si="26"/>
        <v>99.264275990051516</v>
      </c>
      <c r="I66" s="35">
        <f t="shared" si="26"/>
        <v>113.62973321181266</v>
      </c>
      <c r="J66" s="35">
        <f t="shared" si="26"/>
        <v>124.81663853151059</v>
      </c>
      <c r="K66" s="35">
        <f t="shared" si="26"/>
        <v>136.06816533267573</v>
      </c>
      <c r="L66" s="35">
        <f t="shared" si="26"/>
        <v>139.84482252917843</v>
      </c>
      <c r="M66" s="35">
        <f t="shared" si="26"/>
        <v>166.2561839247557</v>
      </c>
      <c r="N66" s="35">
        <f t="shared" si="26"/>
        <v>203.86344528441839</v>
      </c>
      <c r="O66" s="35">
        <f t="shared" si="26"/>
        <v>229.57035969845299</v>
      </c>
      <c r="P66" s="35">
        <f t="shared" si="26"/>
        <v>386.03401842948352</v>
      </c>
      <c r="Q66" s="35">
        <f t="shared" si="26"/>
        <v>606.35510705831712</v>
      </c>
      <c r="R66" s="35">
        <f t="shared" si="26"/>
        <v>829.42597157072964</v>
      </c>
      <c r="S66" s="35">
        <f t="shared" si="26"/>
        <v>1020.4269362123822</v>
      </c>
      <c r="T66" s="35">
        <f t="shared" si="26"/>
        <v>1085.7301879577581</v>
      </c>
      <c r="U66" s="35">
        <f t="shared" si="26"/>
        <v>1253.2012835027838</v>
      </c>
      <c r="V66" s="35">
        <f t="shared" si="26"/>
        <v>1537.3372680824073</v>
      </c>
      <c r="W66" s="35">
        <f t="shared" si="26"/>
        <v>1999.1244684528122</v>
      </c>
      <c r="X66" s="35">
        <f t="shared" si="26"/>
        <v>2881.2164628918545</v>
      </c>
      <c r="Y66" s="35">
        <f t="shared" si="26"/>
        <v>4435.7527987849708</v>
      </c>
      <c r="Z66" s="35">
        <f t="shared" si="26"/>
        <v>5417.2203741285621</v>
      </c>
      <c r="AA66" s="35">
        <f t="shared" si="26"/>
        <v>6267.0082365541502</v>
      </c>
      <c r="AB66" s="35">
        <f t="shared" si="26"/>
        <v>6496.9604811765648</v>
      </c>
      <c r="AC66" s="35">
        <f t="shared" si="26"/>
        <v>7086.2577831865156</v>
      </c>
      <c r="AD66" s="35">
        <f t="shared" si="26"/>
        <v>8228.6885052168745</v>
      </c>
      <c r="AE66" s="35">
        <f t="shared" si="26"/>
        <v>8884.401929046182</v>
      </c>
      <c r="AF66" s="35">
        <f t="shared" si="26"/>
        <v>9322.0708385244106</v>
      </c>
      <c r="AG66" s="35">
        <f t="shared" si="26"/>
        <v>9660.4613413176048</v>
      </c>
      <c r="AH66" s="35">
        <f t="shared" si="26"/>
        <v>10335.951968766431</v>
      </c>
      <c r="AI66" s="35">
        <f t="shared" si="26"/>
        <v>11251.676068280945</v>
      </c>
      <c r="AJ66" s="35">
        <f t="shared" si="26"/>
        <v>13249.654122781471</v>
      </c>
      <c r="AK66" s="35">
        <f t="shared" si="26"/>
        <v>15168.949108190214</v>
      </c>
      <c r="AL66" s="35">
        <f t="shared" si="26"/>
        <v>16483.48020609995</v>
      </c>
      <c r="AM66" s="35">
        <f t="shared" si="26"/>
        <v>17345.157252317033</v>
      </c>
      <c r="AN66" s="35">
        <f t="shared" si="26"/>
        <v>18239.627041523006</v>
      </c>
      <c r="AO66" s="35">
        <f t="shared" si="26"/>
        <v>19005.533313694879</v>
      </c>
      <c r="AP66" s="35">
        <f t="shared" si="26"/>
        <v>20157.410800692582</v>
      </c>
      <c r="AQ66" s="35">
        <f t="shared" si="26"/>
        <v>22267.107297261991</v>
      </c>
      <c r="AR66" s="35">
        <f t="shared" si="26"/>
        <v>24995.324896272869</v>
      </c>
      <c r="AS66" s="35">
        <f t="shared" si="26"/>
        <v>28362.254043323748</v>
      </c>
      <c r="AT66" s="35">
        <f t="shared" si="26"/>
        <v>30503.199742052093</v>
      </c>
      <c r="AU66" s="35">
        <f t="shared" si="26"/>
        <v>34562.713351341292</v>
      </c>
      <c r="AV66" s="35">
        <f t="shared" si="26"/>
        <v>39111.604239419066</v>
      </c>
      <c r="AW66" s="35">
        <f t="shared" si="26"/>
        <v>44295.891695951796</v>
      </c>
      <c r="AX66" s="35">
        <f t="shared" si="26"/>
        <v>49480.52599719166</v>
      </c>
      <c r="AY66" s="35">
        <f t="shared" si="26"/>
        <v>51459.325660239891</v>
      </c>
      <c r="AZ66" s="35">
        <f t="shared" si="26"/>
        <v>56820.544041798814</v>
      </c>
      <c r="BA66" s="35">
        <f t="shared" si="26"/>
        <v>61927.809029820339</v>
      </c>
      <c r="BB66" s="35">
        <f t="shared" si="26"/>
        <v>70161.794978537815</v>
      </c>
      <c r="BC66" s="35">
        <f t="shared" si="26"/>
        <v>85734.216071695439</v>
      </c>
      <c r="BD66" s="35">
        <f t="shared" si="26"/>
        <v>114615.49291220657</v>
      </c>
      <c r="BE66" s="35">
        <f t="shared" si="26"/>
        <v>145695.14315800671</v>
      </c>
      <c r="BF66" s="35">
        <f t="shared" si="26"/>
        <v>179178.55782879482</v>
      </c>
      <c r="BG66" s="35">
        <f t="shared" si="26"/>
        <v>201557.4493540962</v>
      </c>
      <c r="BH66" s="35">
        <f t="shared" si="26"/>
        <v>212913.79955200537</v>
      </c>
      <c r="BI66" s="35">
        <f t="shared" si="26"/>
        <v>229442.00958987037</v>
      </c>
      <c r="BJ66" s="35">
        <f t="shared" si="26"/>
        <v>243878.0237746184</v>
      </c>
      <c r="BK66" s="35">
        <f t="shared" si="26"/>
        <v>257017.77698737071</v>
      </c>
      <c r="BL66" s="35">
        <f t="shared" si="26"/>
        <v>284736.62956710666</v>
      </c>
      <c r="BM66" s="35">
        <f t="shared" si="26"/>
        <v>314144</v>
      </c>
      <c r="BN66" s="35">
        <f t="shared" si="26"/>
        <v>321727.08594679087</v>
      </c>
      <c r="BO66" s="35">
        <f t="shared" si="26"/>
        <v>344684.27926600451</v>
      </c>
      <c r="BP66" s="35">
        <f t="shared" ref="BP66:BT68" si="27">+BP46</f>
        <v>388125.19505066081</v>
      </c>
      <c r="BQ66" s="35">
        <f t="shared" si="27"/>
        <v>440344.92217476596</v>
      </c>
      <c r="BR66" s="35">
        <f t="shared" si="27"/>
        <v>508488.34841758595</v>
      </c>
      <c r="BS66" s="35">
        <f t="shared" si="27"/>
        <v>597813.54955359141</v>
      </c>
      <c r="BT66" s="35">
        <f t="shared" si="27"/>
        <v>707687.68948638393</v>
      </c>
      <c r="BU66" s="35">
        <f t="shared" si="8"/>
        <v>53.411785917459149</v>
      </c>
    </row>
    <row r="67" spans="1:73" x14ac:dyDescent="0.25">
      <c r="A67" t="s">
        <v>475</v>
      </c>
      <c r="B67">
        <v>27</v>
      </c>
      <c r="C67" s="35">
        <f>+C47</f>
        <v>11332.721063955421</v>
      </c>
      <c r="D67" s="35">
        <f t="shared" si="26"/>
        <v>12546.42686535127</v>
      </c>
      <c r="E67" s="35">
        <f t="shared" si="26"/>
        <v>12667.851909038991</v>
      </c>
      <c r="F67" s="35">
        <f t="shared" si="26"/>
        <v>12427.303750533531</v>
      </c>
      <c r="G67" s="35">
        <f t="shared" si="26"/>
        <v>12191.450754641437</v>
      </c>
      <c r="H67" s="35">
        <f t="shared" si="26"/>
        <v>12455.217183314538</v>
      </c>
      <c r="I67" s="35">
        <f t="shared" si="26"/>
        <v>12809.069844014572</v>
      </c>
      <c r="J67" s="35">
        <f t="shared" si="26"/>
        <v>13056.978754195958</v>
      </c>
      <c r="K67" s="35">
        <f t="shared" si="26"/>
        <v>12798.648850992271</v>
      </c>
      <c r="L67" s="35">
        <f t="shared" si="26"/>
        <v>12856.240913576754</v>
      </c>
      <c r="M67" s="35">
        <f t="shared" si="26"/>
        <v>13328.160349008294</v>
      </c>
      <c r="N67" s="35">
        <f t="shared" si="26"/>
        <v>14105.669909927279</v>
      </c>
      <c r="O67" s="35">
        <f t="shared" si="26"/>
        <v>14823.668658105158</v>
      </c>
      <c r="P67" s="35">
        <f t="shared" si="26"/>
        <v>15397.074920428848</v>
      </c>
      <c r="Q67" s="35">
        <f t="shared" si="26"/>
        <v>15826.329734255663</v>
      </c>
      <c r="R67" s="35">
        <f t="shared" si="26"/>
        <v>16081.331055492104</v>
      </c>
      <c r="S67" s="35">
        <f t="shared" si="26"/>
        <v>16382.78174869133</v>
      </c>
      <c r="T67" s="35">
        <f t="shared" si="26"/>
        <v>16528.092540527196</v>
      </c>
      <c r="U67" s="35">
        <f t="shared" si="26"/>
        <v>16877.578868812285</v>
      </c>
      <c r="V67" s="35">
        <f t="shared" si="26"/>
        <v>17414.595579751764</v>
      </c>
      <c r="W67" s="35">
        <f t="shared" si="26"/>
        <v>18068.037016513332</v>
      </c>
      <c r="X67" s="35">
        <f t="shared" si="26"/>
        <v>18726.395217845657</v>
      </c>
      <c r="Y67" s="35">
        <f t="shared" si="26"/>
        <v>19979.596296334694</v>
      </c>
      <c r="Z67" s="35">
        <f t="shared" si="26"/>
        <v>21324.234534118077</v>
      </c>
      <c r="AA67" s="35">
        <f t="shared" si="26"/>
        <v>22624.127884882902</v>
      </c>
      <c r="AB67" s="35">
        <f t="shared" si="26"/>
        <v>23636.795990303748</v>
      </c>
      <c r="AC67" s="35">
        <f t="shared" si="26"/>
        <v>25131.939093480083</v>
      </c>
      <c r="AD67" s="35">
        <f t="shared" si="26"/>
        <v>27992.172781843925</v>
      </c>
      <c r="AE67" s="35">
        <f t="shared" si="26"/>
        <v>30044.889722405976</v>
      </c>
      <c r="AF67" s="35">
        <f t="shared" si="26"/>
        <v>32800.11533766568</v>
      </c>
      <c r="AG67" s="35">
        <f t="shared" si="26"/>
        <v>35187.389347080898</v>
      </c>
      <c r="AH67" s="35">
        <f t="shared" si="26"/>
        <v>37735.247746830559</v>
      </c>
      <c r="AI67" s="35">
        <f t="shared" si="26"/>
        <v>40058.890337189892</v>
      </c>
      <c r="AJ67" s="35">
        <f t="shared" si="26"/>
        <v>42997.871796588646</v>
      </c>
      <c r="AK67" s="35">
        <f t="shared" si="26"/>
        <v>45641.262850008876</v>
      </c>
      <c r="AL67" s="35">
        <f t="shared" si="26"/>
        <v>48872.257981970586</v>
      </c>
      <c r="AM67" s="35">
        <f t="shared" si="26"/>
        <v>49816.638304553853</v>
      </c>
      <c r="AN67" s="35">
        <f t="shared" si="26"/>
        <v>49179.632854489537</v>
      </c>
      <c r="AO67" s="35">
        <f t="shared" si="26"/>
        <v>48514.338354454521</v>
      </c>
      <c r="AP67" s="35">
        <f t="shared" si="26"/>
        <v>47332.528287816371</v>
      </c>
      <c r="AQ67" s="35">
        <f t="shared" si="26"/>
        <v>46474.952301999765</v>
      </c>
      <c r="AR67" s="35">
        <f t="shared" si="26"/>
        <v>46160.783380131288</v>
      </c>
      <c r="AS67" s="35">
        <f t="shared" si="26"/>
        <v>45587.739990521179</v>
      </c>
      <c r="AT67" s="35">
        <f t="shared" si="26"/>
        <v>44831.489762296602</v>
      </c>
      <c r="AU67" s="35">
        <f t="shared" si="26"/>
        <v>44177.886804495596</v>
      </c>
      <c r="AV67" s="35">
        <f t="shared" si="26"/>
        <v>43656.594015926916</v>
      </c>
      <c r="AW67" s="35">
        <f t="shared" si="26"/>
        <v>42539.349196806579</v>
      </c>
      <c r="AX67" s="35">
        <f t="shared" si="26"/>
        <v>42810.634381640652</v>
      </c>
      <c r="AY67" s="35">
        <f t="shared" si="26"/>
        <v>42607.957866085111</v>
      </c>
      <c r="AZ67" s="35">
        <f t="shared" si="26"/>
        <v>42416.061118293925</v>
      </c>
      <c r="BA67" s="35">
        <f t="shared" si="26"/>
        <v>42934.720354579353</v>
      </c>
      <c r="BB67" s="35">
        <f t="shared" si="26"/>
        <v>43948.019110845882</v>
      </c>
      <c r="BC67" s="35">
        <f t="shared" si="26"/>
        <v>45239.108324942827</v>
      </c>
      <c r="BD67" s="35">
        <f t="shared" si="26"/>
        <v>46679.724178018034</v>
      </c>
      <c r="BE67" s="35">
        <f t="shared" si="26"/>
        <v>48775.994448017409</v>
      </c>
      <c r="BF67" s="35">
        <f t="shared" si="26"/>
        <v>50447.828738094853</v>
      </c>
      <c r="BG67" s="35">
        <f t="shared" si="26"/>
        <v>52863.371901380939</v>
      </c>
      <c r="BH67" s="35">
        <f t="shared" si="26"/>
        <v>55552.85022173405</v>
      </c>
      <c r="BI67" s="35">
        <f t="shared" si="26"/>
        <v>58752.245737226091</v>
      </c>
      <c r="BJ67" s="35">
        <f t="shared" si="26"/>
        <v>61703.102642781443</v>
      </c>
      <c r="BK67" s="35">
        <f t="shared" si="26"/>
        <v>64073.954144418989</v>
      </c>
      <c r="BL67" s="35">
        <f t="shared" si="26"/>
        <v>68218.173117624843</v>
      </c>
      <c r="BM67" s="35">
        <f t="shared" si="26"/>
        <v>73476</v>
      </c>
      <c r="BN67" s="35">
        <f t="shared" si="26"/>
        <v>74381.434464710648</v>
      </c>
      <c r="BO67" s="35">
        <f t="shared" si="26"/>
        <v>75225.800621440256</v>
      </c>
      <c r="BP67" s="35">
        <f t="shared" si="27"/>
        <v>77491.848931526896</v>
      </c>
      <c r="BQ67" s="35">
        <f t="shared" si="27"/>
        <v>80869.00392595306</v>
      </c>
      <c r="BR67" s="35">
        <f t="shared" si="27"/>
        <v>85634.96276797053</v>
      </c>
      <c r="BS67" s="35">
        <f t="shared" si="27"/>
        <v>90111.311349144671</v>
      </c>
      <c r="BT67" s="35">
        <f t="shared" si="27"/>
        <v>95400.597518256778</v>
      </c>
      <c r="BU67" s="35">
        <f t="shared" si="8"/>
        <v>2.2187283586864792</v>
      </c>
    </row>
    <row r="68" spans="1:73" x14ac:dyDescent="0.25">
      <c r="A68" t="s">
        <v>476</v>
      </c>
      <c r="B68">
        <v>28</v>
      </c>
      <c r="C68" s="35">
        <f>+C48</f>
        <v>48551.656252303124</v>
      </c>
      <c r="D68" s="35">
        <f t="shared" si="26"/>
        <v>49585.513156052977</v>
      </c>
      <c r="E68" s="35">
        <f t="shared" si="26"/>
        <v>52276.256892292884</v>
      </c>
      <c r="F68" s="35">
        <f t="shared" si="26"/>
        <v>55469.668841763909</v>
      </c>
      <c r="G68" s="35">
        <f t="shared" si="26"/>
        <v>56608.3313015241</v>
      </c>
      <c r="H68" s="35">
        <f t="shared" si="26"/>
        <v>59264.929670681267</v>
      </c>
      <c r="I68" s="35">
        <f t="shared" si="26"/>
        <v>61021.224030542726</v>
      </c>
      <c r="J68" s="35">
        <f t="shared" si="26"/>
        <v>62328.72069342676</v>
      </c>
      <c r="K68" s="35">
        <f t="shared" si="26"/>
        <v>61344.188402026564</v>
      </c>
      <c r="L68" s="35">
        <f t="shared" si="26"/>
        <v>60866.944852742359</v>
      </c>
      <c r="M68" s="35">
        <f t="shared" si="26"/>
        <v>61501.402840373732</v>
      </c>
      <c r="N68" s="35">
        <f t="shared" si="26"/>
        <v>63014.752198701288</v>
      </c>
      <c r="O68" s="35">
        <f t="shared" si="26"/>
        <v>61397.914769031529</v>
      </c>
      <c r="P68" s="35">
        <f t="shared" si="26"/>
        <v>60571.307930980322</v>
      </c>
      <c r="Q68" s="35">
        <f t="shared" si="26"/>
        <v>60461.994395796413</v>
      </c>
      <c r="R68" s="35">
        <f t="shared" si="26"/>
        <v>59379.143646364166</v>
      </c>
      <c r="S68" s="35">
        <f t="shared" si="26"/>
        <v>59725.87190889968</v>
      </c>
      <c r="T68" s="35">
        <f t="shared" si="26"/>
        <v>59972.488928774015</v>
      </c>
      <c r="U68" s="35">
        <f t="shared" si="26"/>
        <v>62062.113042955731</v>
      </c>
      <c r="V68" s="35">
        <f t="shared" si="26"/>
        <v>65440.561584758369</v>
      </c>
      <c r="W68" s="35">
        <f t="shared" si="26"/>
        <v>69813.602321965795</v>
      </c>
      <c r="X68" s="35">
        <f t="shared" si="26"/>
        <v>72920.976741477571</v>
      </c>
      <c r="Y68" s="35">
        <f t="shared" si="26"/>
        <v>73845.500871086857</v>
      </c>
      <c r="Z68" s="35">
        <f t="shared" si="26"/>
        <v>76554.781634612838</v>
      </c>
      <c r="AA68" s="35">
        <f t="shared" si="26"/>
        <v>77394.41940192433</v>
      </c>
      <c r="AB68" s="35">
        <f t="shared" si="26"/>
        <v>78421.436020607929</v>
      </c>
      <c r="AC68" s="35">
        <f t="shared" si="26"/>
        <v>79369.283685901246</v>
      </c>
      <c r="AD68" s="35">
        <f t="shared" si="26"/>
        <v>80962.055790102284</v>
      </c>
      <c r="AE68" s="35">
        <f t="shared" si="26"/>
        <v>83514.594811264513</v>
      </c>
      <c r="AF68" s="35">
        <f t="shared" si="26"/>
        <v>85489.52688276011</v>
      </c>
      <c r="AG68" s="35">
        <f t="shared" si="26"/>
        <v>85843.772813450298</v>
      </c>
      <c r="AH68" s="35">
        <f t="shared" si="26"/>
        <v>87119.365305998654</v>
      </c>
      <c r="AI68" s="35">
        <f t="shared" si="26"/>
        <v>89937.812453493636</v>
      </c>
      <c r="AJ68" s="35">
        <f t="shared" si="26"/>
        <v>95494.816998231079</v>
      </c>
      <c r="AK68" s="35">
        <f t="shared" si="26"/>
        <v>99541.359076783192</v>
      </c>
      <c r="AL68" s="35">
        <f t="shared" si="26"/>
        <v>99259.904877994457</v>
      </c>
      <c r="AM68" s="35">
        <f t="shared" si="26"/>
        <v>96822.441069651162</v>
      </c>
      <c r="AN68" s="35">
        <f t="shared" si="26"/>
        <v>93473.838497213219</v>
      </c>
      <c r="AO68" s="35">
        <f t="shared" si="26"/>
        <v>91456.492440679736</v>
      </c>
      <c r="AP68" s="35">
        <f t="shared" si="26"/>
        <v>89164.114925166912</v>
      </c>
      <c r="AQ68" s="35">
        <f t="shared" si="26"/>
        <v>86670.133138895937</v>
      </c>
      <c r="AR68" s="35">
        <f t="shared" si="26"/>
        <v>83737.111655487344</v>
      </c>
      <c r="AS68" s="35">
        <f t="shared" si="26"/>
        <v>82247.380620549215</v>
      </c>
      <c r="AT68" s="35">
        <f t="shared" si="26"/>
        <v>82331.777086479269</v>
      </c>
      <c r="AU68" s="35">
        <f t="shared" si="26"/>
        <v>82497.002690400433</v>
      </c>
      <c r="AV68" s="35">
        <f t="shared" si="26"/>
        <v>82259.285574172653</v>
      </c>
      <c r="AW68" s="35">
        <f t="shared" si="26"/>
        <v>81673.860006541028</v>
      </c>
      <c r="AX68" s="35">
        <f t="shared" si="26"/>
        <v>81784.657776482505</v>
      </c>
      <c r="AY68" s="35">
        <f t="shared" si="26"/>
        <v>83517.192623298615</v>
      </c>
      <c r="AZ68" s="35">
        <f t="shared" si="26"/>
        <v>85781.833866592831</v>
      </c>
      <c r="BA68" s="35">
        <f t="shared" si="26"/>
        <v>87970.375897525155</v>
      </c>
      <c r="BB68" s="35">
        <f t="shared" si="26"/>
        <v>90859.187399440838</v>
      </c>
      <c r="BC68" s="35">
        <f t="shared" si="26"/>
        <v>94816.725080323624</v>
      </c>
      <c r="BD68" s="35">
        <f t="shared" si="26"/>
        <v>99740.054157656021</v>
      </c>
      <c r="BE68" s="35">
        <f t="shared" si="26"/>
        <v>103921.86604310112</v>
      </c>
      <c r="BF68" s="35">
        <f t="shared" si="26"/>
        <v>105528.36541242138</v>
      </c>
      <c r="BG68" s="35">
        <f t="shared" si="26"/>
        <v>106097.00787828633</v>
      </c>
      <c r="BH68" s="35">
        <f t="shared" si="26"/>
        <v>106084.66753092523</v>
      </c>
      <c r="BI68" s="35">
        <f t="shared" si="26"/>
        <v>106511.30636288083</v>
      </c>
      <c r="BJ68" s="35">
        <f t="shared" si="26"/>
        <v>108846.78528172281</v>
      </c>
      <c r="BK68" s="35">
        <f t="shared" si="26"/>
        <v>112369.4661718485</v>
      </c>
      <c r="BL68" s="35">
        <f t="shared" si="26"/>
        <v>116207.36066263386</v>
      </c>
      <c r="BM68" s="35">
        <f t="shared" si="26"/>
        <v>120276</v>
      </c>
      <c r="BN68" s="35">
        <f t="shared" si="26"/>
        <v>120754.88607931312</v>
      </c>
      <c r="BO68" s="35">
        <f t="shared" si="26"/>
        <v>121402.01111159635</v>
      </c>
      <c r="BP68" s="35">
        <f t="shared" si="27"/>
        <v>126453.30599601872</v>
      </c>
      <c r="BQ68" s="35">
        <f t="shared" si="27"/>
        <v>136374.05823711251</v>
      </c>
      <c r="BR68" s="35">
        <f t="shared" si="27"/>
        <v>146660.13871214932</v>
      </c>
      <c r="BS68" s="35">
        <f t="shared" si="27"/>
        <v>161038.94404098013</v>
      </c>
      <c r="BT68" s="35">
        <f t="shared" si="27"/>
        <v>175133.00780444822</v>
      </c>
      <c r="BU68" s="35">
        <f t="shared" si="8"/>
        <v>1.833953017656365</v>
      </c>
    </row>
    <row r="69" spans="1:73" x14ac:dyDescent="0.25">
      <c r="A69" t="s">
        <v>477</v>
      </c>
      <c r="B69">
        <v>30</v>
      </c>
      <c r="C69" s="35">
        <f>+C19+C20</f>
        <v>13517.326191210388</v>
      </c>
      <c r="D69" s="35">
        <f t="shared" ref="D69:BO69" si="28">+D19+D20</f>
        <v>14717.466837653581</v>
      </c>
      <c r="E69" s="35">
        <f t="shared" si="28"/>
        <v>15817.200067903186</v>
      </c>
      <c r="F69" s="35">
        <f t="shared" si="28"/>
        <v>16529.47852787223</v>
      </c>
      <c r="G69" s="35">
        <f t="shared" si="28"/>
        <v>17572.555900697887</v>
      </c>
      <c r="H69" s="35">
        <f t="shared" si="28"/>
        <v>19331.97206256853</v>
      </c>
      <c r="I69" s="35">
        <f t="shared" si="28"/>
        <v>20279.777947123388</v>
      </c>
      <c r="J69" s="35">
        <f t="shared" si="28"/>
        <v>21110.840005049507</v>
      </c>
      <c r="K69" s="35">
        <f t="shared" si="28"/>
        <v>22284.511889631391</v>
      </c>
      <c r="L69" s="35">
        <f t="shared" si="28"/>
        <v>24086.547271594492</v>
      </c>
      <c r="M69" s="35">
        <f t="shared" si="28"/>
        <v>25868.946653308354</v>
      </c>
      <c r="N69" s="35">
        <f t="shared" si="28"/>
        <v>26981.998218690627</v>
      </c>
      <c r="O69" s="35">
        <f t="shared" si="28"/>
        <v>28076.747533418038</v>
      </c>
      <c r="P69" s="35">
        <f t="shared" si="28"/>
        <v>29545.400103538326</v>
      </c>
      <c r="Q69" s="35">
        <f t="shared" si="28"/>
        <v>30943.881579679342</v>
      </c>
      <c r="R69" s="35">
        <f t="shared" si="28"/>
        <v>32066.134491565204</v>
      </c>
      <c r="S69" s="35">
        <f t="shared" si="28"/>
        <v>33531.493605824806</v>
      </c>
      <c r="T69" s="35">
        <f t="shared" si="28"/>
        <v>35559.93750505169</v>
      </c>
      <c r="U69" s="35">
        <f t="shared" si="28"/>
        <v>37832.810446035859</v>
      </c>
      <c r="V69" s="35">
        <f t="shared" si="28"/>
        <v>40326.35941014281</v>
      </c>
      <c r="W69" s="35">
        <f t="shared" si="28"/>
        <v>43376.896999305332</v>
      </c>
      <c r="X69" s="35">
        <f t="shared" si="28"/>
        <v>46038.616491782006</v>
      </c>
      <c r="Y69" s="35">
        <f t="shared" si="28"/>
        <v>48049.211846397746</v>
      </c>
      <c r="Z69" s="35">
        <f t="shared" si="28"/>
        <v>50712.828738207027</v>
      </c>
      <c r="AA69" s="35">
        <f t="shared" si="28"/>
        <v>52798.501946866127</v>
      </c>
      <c r="AB69" s="35">
        <f t="shared" si="28"/>
        <v>54111.595405304077</v>
      </c>
      <c r="AC69" s="35">
        <f t="shared" si="28"/>
        <v>57235.142034683595</v>
      </c>
      <c r="AD69" s="35">
        <f t="shared" si="28"/>
        <v>61260.882159752131</v>
      </c>
      <c r="AE69" s="35">
        <f t="shared" si="28"/>
        <v>64338.95313356891</v>
      </c>
      <c r="AF69" s="35">
        <f t="shared" si="28"/>
        <v>64244.859483777058</v>
      </c>
      <c r="AG69" s="35">
        <f t="shared" si="28"/>
        <v>65606.778283786392</v>
      </c>
      <c r="AH69" s="35">
        <f t="shared" si="28"/>
        <v>68922.623186423647</v>
      </c>
      <c r="AI69" s="35">
        <f t="shared" si="28"/>
        <v>73645.609288408828</v>
      </c>
      <c r="AJ69" s="35">
        <f t="shared" si="28"/>
        <v>78780.267031520561</v>
      </c>
      <c r="AK69" s="35">
        <f t="shared" si="28"/>
        <v>83735.536439596312</v>
      </c>
      <c r="AL69" s="35">
        <f t="shared" si="28"/>
        <v>89587.927825147199</v>
      </c>
      <c r="AM69" s="35">
        <f t="shared" si="28"/>
        <v>94563.151854396972</v>
      </c>
      <c r="AN69" s="35">
        <f t="shared" si="28"/>
        <v>99367.265240611479</v>
      </c>
      <c r="AO69" s="35">
        <f t="shared" si="28"/>
        <v>108853.85499270125</v>
      </c>
      <c r="AP69" s="35">
        <f t="shared" si="28"/>
        <v>117806.78070732132</v>
      </c>
      <c r="AQ69" s="35">
        <f t="shared" si="28"/>
        <v>126439.36814430934</v>
      </c>
      <c r="AR69" s="35">
        <f t="shared" si="28"/>
        <v>135780.79068112612</v>
      </c>
      <c r="AS69" s="35">
        <f t="shared" si="28"/>
        <v>143688.68598398837</v>
      </c>
      <c r="AT69" s="35">
        <f t="shared" si="28"/>
        <v>153513.57327866979</v>
      </c>
      <c r="AU69" s="35">
        <f t="shared" si="28"/>
        <v>160414.86087000804</v>
      </c>
      <c r="AV69" s="35">
        <f t="shared" si="28"/>
        <v>163035.75643770292</v>
      </c>
      <c r="AW69" s="35">
        <f t="shared" si="28"/>
        <v>167758.90100236493</v>
      </c>
      <c r="AX69" s="35">
        <f t="shared" si="28"/>
        <v>172079.38600177545</v>
      </c>
      <c r="AY69" s="35">
        <f t="shared" si="28"/>
        <v>176966.80652781401</v>
      </c>
      <c r="AZ69" s="35">
        <f t="shared" si="28"/>
        <v>182862.49430350572</v>
      </c>
      <c r="BA69" s="35">
        <f t="shared" si="28"/>
        <v>189212.70766835159</v>
      </c>
      <c r="BB69" s="35">
        <f t="shared" si="28"/>
        <v>199092.11466278881</v>
      </c>
      <c r="BC69" s="35">
        <f t="shared" si="28"/>
        <v>211522.06270804437</v>
      </c>
      <c r="BD69" s="35">
        <f t="shared" si="28"/>
        <v>225323.87931031542</v>
      </c>
      <c r="BE69" s="35">
        <f t="shared" si="28"/>
        <v>240168.53370791566</v>
      </c>
      <c r="BF69" s="35">
        <f t="shared" si="28"/>
        <v>249870.95682547591</v>
      </c>
      <c r="BG69" s="35">
        <f t="shared" si="28"/>
        <v>257109.0924946914</v>
      </c>
      <c r="BH69" s="35">
        <f t="shared" si="28"/>
        <v>264581.19433504419</v>
      </c>
      <c r="BI69" s="35">
        <f t="shared" si="28"/>
        <v>273413.87566936522</v>
      </c>
      <c r="BJ69" s="35">
        <f t="shared" si="28"/>
        <v>284230.26407253672</v>
      </c>
      <c r="BK69" s="35">
        <f t="shared" si="28"/>
        <v>294572.14719017246</v>
      </c>
      <c r="BL69" s="35">
        <f t="shared" si="28"/>
        <v>301006.2821250027</v>
      </c>
      <c r="BM69" s="35">
        <f t="shared" si="28"/>
        <v>303889</v>
      </c>
      <c r="BN69" s="35">
        <f t="shared" si="28"/>
        <v>296326.47399561381</v>
      </c>
      <c r="BO69" s="35">
        <f t="shared" si="28"/>
        <v>290785.79217635986</v>
      </c>
      <c r="BP69" s="35">
        <f t="shared" ref="BP69:BT69" si="29">+BP19+BP20</f>
        <v>288616.72516691743</v>
      </c>
      <c r="BQ69" s="35">
        <f t="shared" si="29"/>
        <v>288635.27417088841</v>
      </c>
      <c r="BR69" s="35">
        <f t="shared" si="29"/>
        <v>288513.58343580505</v>
      </c>
      <c r="BS69" s="35">
        <f t="shared" si="29"/>
        <v>290047.50396607921</v>
      </c>
      <c r="BT69" s="35">
        <f t="shared" si="29"/>
        <v>293871.75982932578</v>
      </c>
      <c r="BU69" s="35">
        <f t="shared" si="8"/>
        <v>3.7302711821444516</v>
      </c>
    </row>
    <row r="70" spans="1:73" x14ac:dyDescent="0.25">
      <c r="A70" t="s">
        <v>478</v>
      </c>
      <c r="B70">
        <v>33</v>
      </c>
      <c r="C70" s="35">
        <f>+C21+C22+C23</f>
        <v>32901.34888820941</v>
      </c>
      <c r="D70" s="35">
        <f t="shared" ref="D70:BO70" si="30">+D21+D22+D23</f>
        <v>36641.3737213317</v>
      </c>
      <c r="E70" s="35">
        <f t="shared" si="30"/>
        <v>42919.748182375406</v>
      </c>
      <c r="F70" s="35">
        <f t="shared" si="30"/>
        <v>48113.598306951128</v>
      </c>
      <c r="G70" s="35">
        <f t="shared" si="30"/>
        <v>54030.014116483144</v>
      </c>
      <c r="H70" s="35">
        <f t="shared" si="30"/>
        <v>58568.892962763697</v>
      </c>
      <c r="I70" s="35">
        <f t="shared" si="30"/>
        <v>62311.520358335169</v>
      </c>
      <c r="J70" s="35">
        <f t="shared" si="30"/>
        <v>64587.926855189886</v>
      </c>
      <c r="K70" s="35">
        <f t="shared" si="30"/>
        <v>65281.19589191</v>
      </c>
      <c r="L70" s="35">
        <f t="shared" si="30"/>
        <v>67803.500576741586</v>
      </c>
      <c r="M70" s="35">
        <f t="shared" si="30"/>
        <v>68774.667330008102</v>
      </c>
      <c r="N70" s="35">
        <f t="shared" si="30"/>
        <v>68969.195881192776</v>
      </c>
      <c r="O70" s="35">
        <f t="shared" si="30"/>
        <v>70908.931166112103</v>
      </c>
      <c r="P70" s="35">
        <f t="shared" si="30"/>
        <v>73337.381724389968</v>
      </c>
      <c r="Q70" s="35">
        <f t="shared" si="30"/>
        <v>73006.319312467196</v>
      </c>
      <c r="R70" s="35">
        <f t="shared" si="30"/>
        <v>72869.404119853978</v>
      </c>
      <c r="S70" s="35">
        <f t="shared" si="30"/>
        <v>73499.573641482857</v>
      </c>
      <c r="T70" s="35">
        <f t="shared" si="30"/>
        <v>77005.092315187736</v>
      </c>
      <c r="U70" s="35">
        <f t="shared" si="30"/>
        <v>81256.152407791116</v>
      </c>
      <c r="V70" s="35">
        <f t="shared" si="30"/>
        <v>86764.668477694911</v>
      </c>
      <c r="W70" s="35">
        <f t="shared" si="30"/>
        <v>94164.468481047952</v>
      </c>
      <c r="X70" s="35">
        <f t="shared" si="30"/>
        <v>99881.516172622389</v>
      </c>
      <c r="Y70" s="35">
        <f t="shared" si="30"/>
        <v>103767.69741002013</v>
      </c>
      <c r="Z70" s="35">
        <f t="shared" si="30"/>
        <v>107618.04247428206</v>
      </c>
      <c r="AA70" s="35">
        <f t="shared" si="30"/>
        <v>112130.02596952429</v>
      </c>
      <c r="AB70" s="35">
        <f t="shared" si="30"/>
        <v>115208.2278759802</v>
      </c>
      <c r="AC70" s="35">
        <f t="shared" si="30"/>
        <v>121325.31789936854</v>
      </c>
      <c r="AD70" s="35">
        <f t="shared" si="30"/>
        <v>132679.68738820177</v>
      </c>
      <c r="AE70" s="35">
        <f t="shared" si="30"/>
        <v>143801.85716047511</v>
      </c>
      <c r="AF70" s="35">
        <f t="shared" si="30"/>
        <v>151349.56838785956</v>
      </c>
      <c r="AG70" s="35">
        <f t="shared" si="30"/>
        <v>157486.83704581895</v>
      </c>
      <c r="AH70" s="35">
        <f t="shared" si="30"/>
        <v>163976.7846807813</v>
      </c>
      <c r="AI70" s="35">
        <f t="shared" si="30"/>
        <v>171277.72014129497</v>
      </c>
      <c r="AJ70" s="35">
        <f t="shared" si="30"/>
        <v>178554.82465601916</v>
      </c>
      <c r="AK70" s="35">
        <f t="shared" si="30"/>
        <v>180047.98529962666</v>
      </c>
      <c r="AL70" s="35">
        <f t="shared" si="30"/>
        <v>182482.85789606656</v>
      </c>
      <c r="AM70" s="35">
        <f t="shared" si="30"/>
        <v>176011.45295958943</v>
      </c>
      <c r="AN70" s="35">
        <f t="shared" si="30"/>
        <v>168345.0646296512</v>
      </c>
      <c r="AO70" s="35">
        <f t="shared" si="30"/>
        <v>164147.09454229992</v>
      </c>
      <c r="AP70" s="35">
        <f t="shared" si="30"/>
        <v>157700.48183714715</v>
      </c>
      <c r="AQ70" s="35">
        <f t="shared" si="30"/>
        <v>150859.13941543252</v>
      </c>
      <c r="AR70" s="35">
        <f t="shared" si="30"/>
        <v>144241.20935187431</v>
      </c>
      <c r="AS70" s="35">
        <f t="shared" si="30"/>
        <v>141094.74747409183</v>
      </c>
      <c r="AT70" s="35">
        <f t="shared" si="30"/>
        <v>141911.30095202004</v>
      </c>
      <c r="AU70" s="35">
        <f t="shared" si="30"/>
        <v>144001.29395968709</v>
      </c>
      <c r="AV70" s="35">
        <f t="shared" si="30"/>
        <v>141874.9832640375</v>
      </c>
      <c r="AW70" s="35">
        <f t="shared" si="30"/>
        <v>137633.9790791152</v>
      </c>
      <c r="AX70" s="35">
        <f t="shared" si="30"/>
        <v>136234.52109558589</v>
      </c>
      <c r="AY70" s="35">
        <f t="shared" si="30"/>
        <v>136817.41008144792</v>
      </c>
      <c r="AZ70" s="35">
        <f t="shared" si="30"/>
        <v>137819.91353524657</v>
      </c>
      <c r="BA70" s="35">
        <f t="shared" si="30"/>
        <v>138751.29839306802</v>
      </c>
      <c r="BB70" s="35">
        <f t="shared" si="30"/>
        <v>143313.93471734435</v>
      </c>
      <c r="BC70" s="35">
        <f t="shared" si="30"/>
        <v>148056.58232395694</v>
      </c>
      <c r="BD70" s="35">
        <f t="shared" si="30"/>
        <v>145949.19908502119</v>
      </c>
      <c r="BE70" s="35">
        <f t="shared" si="30"/>
        <v>145507.96196091326</v>
      </c>
      <c r="BF70" s="35">
        <f t="shared" si="30"/>
        <v>145633.34990609679</v>
      </c>
      <c r="BG70" s="35">
        <f t="shared" si="30"/>
        <v>147920.91775965516</v>
      </c>
      <c r="BH70" s="35">
        <f t="shared" si="30"/>
        <v>151606.2018758253</v>
      </c>
      <c r="BI70" s="35">
        <f t="shared" si="30"/>
        <v>156813.21327720472</v>
      </c>
      <c r="BJ70" s="35">
        <f t="shared" si="30"/>
        <v>162924.48448557933</v>
      </c>
      <c r="BK70" s="35">
        <f t="shared" si="30"/>
        <v>166635.18256289593</v>
      </c>
      <c r="BL70" s="35">
        <f t="shared" si="30"/>
        <v>169877.68704226677</v>
      </c>
      <c r="BM70" s="35">
        <f t="shared" si="30"/>
        <v>176149</v>
      </c>
      <c r="BN70" s="35">
        <f t="shared" si="30"/>
        <v>180463.57068674578</v>
      </c>
      <c r="BO70" s="35">
        <f t="shared" si="30"/>
        <v>184352.47100251625</v>
      </c>
      <c r="BP70" s="35">
        <f t="shared" ref="BP70:BT70" si="31">+BP21+BP22+BP23</f>
        <v>190544.27988976921</v>
      </c>
      <c r="BQ70" s="35">
        <f t="shared" si="31"/>
        <v>205572.64859651233</v>
      </c>
      <c r="BR70" s="35">
        <f t="shared" si="31"/>
        <v>226088.42113187065</v>
      </c>
      <c r="BS70" s="35">
        <f t="shared" si="31"/>
        <v>246329.06396430568</v>
      </c>
      <c r="BT70" s="35">
        <f t="shared" si="31"/>
        <v>256323.51310700132</v>
      </c>
      <c r="BU70" s="35">
        <f t="shared" si="8"/>
        <v>1.4355451531528276</v>
      </c>
    </row>
    <row r="71" spans="1:73" x14ac:dyDescent="0.25">
      <c r="A71" t="s">
        <v>479</v>
      </c>
      <c r="B71">
        <v>36</v>
      </c>
      <c r="C71" s="35">
        <f>+C24</f>
        <v>9334.4675903053994</v>
      </c>
      <c r="D71" s="35">
        <f t="shared" ref="D71:BO74" si="32">+D24</f>
        <v>11096.946506783877</v>
      </c>
      <c r="E71" s="35">
        <f t="shared" si="32"/>
        <v>13393.966818634237</v>
      </c>
      <c r="F71" s="35">
        <f t="shared" si="32"/>
        <v>13773.807049275199</v>
      </c>
      <c r="G71" s="35">
        <f t="shared" si="32"/>
        <v>14663.537786471175</v>
      </c>
      <c r="H71" s="35">
        <f t="shared" si="32"/>
        <v>15659.751766734651</v>
      </c>
      <c r="I71" s="35">
        <f t="shared" si="32"/>
        <v>16913.516588553426</v>
      </c>
      <c r="J71" s="35">
        <f t="shared" si="32"/>
        <v>17715.986982660826</v>
      </c>
      <c r="K71" s="35">
        <f t="shared" si="32"/>
        <v>17778.682281993912</v>
      </c>
      <c r="L71" s="35">
        <f t="shared" si="32"/>
        <v>18958.149749583783</v>
      </c>
      <c r="M71" s="35">
        <f t="shared" si="32"/>
        <v>20750.407133830198</v>
      </c>
      <c r="N71" s="35">
        <f t="shared" si="32"/>
        <v>21678.0770139335</v>
      </c>
      <c r="O71" s="35">
        <f t="shared" si="32"/>
        <v>22384.672030052217</v>
      </c>
      <c r="P71" s="35">
        <f t="shared" si="32"/>
        <v>23689.00763061547</v>
      </c>
      <c r="Q71" s="35">
        <f t="shared" si="32"/>
        <v>24308.099762376165</v>
      </c>
      <c r="R71" s="35">
        <f t="shared" si="32"/>
        <v>24402.860487991897</v>
      </c>
      <c r="S71" s="35">
        <f t="shared" si="32"/>
        <v>24800.649464605307</v>
      </c>
      <c r="T71" s="35">
        <f t="shared" si="32"/>
        <v>26742.704779261388</v>
      </c>
      <c r="U71" s="35">
        <f t="shared" si="32"/>
        <v>29506.741737275755</v>
      </c>
      <c r="V71" s="35">
        <f t="shared" si="32"/>
        <v>32783.914592715046</v>
      </c>
      <c r="W71" s="35">
        <f t="shared" si="32"/>
        <v>36294.172813595476</v>
      </c>
      <c r="X71" s="35">
        <f t="shared" si="32"/>
        <v>38906.081574225456</v>
      </c>
      <c r="Y71" s="35">
        <f t="shared" si="32"/>
        <v>41637.937199303866</v>
      </c>
      <c r="Z71" s="35">
        <f t="shared" si="32"/>
        <v>44424.218659574028</v>
      </c>
      <c r="AA71" s="35">
        <f t="shared" si="32"/>
        <v>46392.125135301983</v>
      </c>
      <c r="AB71" s="35">
        <f t="shared" si="32"/>
        <v>48077.138361414109</v>
      </c>
      <c r="AC71" s="35">
        <f t="shared" si="32"/>
        <v>51244.732682343354</v>
      </c>
      <c r="AD71" s="35">
        <f t="shared" si="32"/>
        <v>55789.45571082105</v>
      </c>
      <c r="AE71" s="35">
        <f t="shared" si="32"/>
        <v>61228.913755556743</v>
      </c>
      <c r="AF71" s="35">
        <f t="shared" si="32"/>
        <v>62028.674502693873</v>
      </c>
      <c r="AG71" s="35">
        <f t="shared" si="32"/>
        <v>62900.300703897723</v>
      </c>
      <c r="AH71" s="35">
        <f t="shared" si="32"/>
        <v>66901.982986326693</v>
      </c>
      <c r="AI71" s="35">
        <f t="shared" si="32"/>
        <v>73644.700616083632</v>
      </c>
      <c r="AJ71" s="35">
        <f t="shared" si="32"/>
        <v>78215.449027362061</v>
      </c>
      <c r="AK71" s="35">
        <f t="shared" si="32"/>
        <v>79556.022945135177</v>
      </c>
      <c r="AL71" s="35">
        <f t="shared" si="32"/>
        <v>79739.642273680831</v>
      </c>
      <c r="AM71" s="35">
        <f t="shared" si="32"/>
        <v>75561.321305100209</v>
      </c>
      <c r="AN71" s="35">
        <f t="shared" si="32"/>
        <v>72636.976930129415</v>
      </c>
      <c r="AO71" s="35">
        <f t="shared" si="32"/>
        <v>73993.10894506234</v>
      </c>
      <c r="AP71" s="35">
        <f t="shared" si="32"/>
        <v>77090.350527499701</v>
      </c>
      <c r="AQ71" s="35">
        <f t="shared" si="32"/>
        <v>79086.763610694063</v>
      </c>
      <c r="AR71" s="35">
        <f t="shared" si="32"/>
        <v>79049.743330702593</v>
      </c>
      <c r="AS71" s="35">
        <f t="shared" si="32"/>
        <v>78816.670201111847</v>
      </c>
      <c r="AT71" s="35">
        <f t="shared" si="32"/>
        <v>81023.76356299386</v>
      </c>
      <c r="AU71" s="35">
        <f t="shared" si="32"/>
        <v>83045.608780614377</v>
      </c>
      <c r="AV71" s="35">
        <f t="shared" si="32"/>
        <v>79720.351279724593</v>
      </c>
      <c r="AW71" s="35">
        <f t="shared" si="32"/>
        <v>77055.322047507463</v>
      </c>
      <c r="AX71" s="35">
        <f t="shared" si="32"/>
        <v>77616.101158835358</v>
      </c>
      <c r="AY71" s="35">
        <f t="shared" si="32"/>
        <v>79868.987811928338</v>
      </c>
      <c r="AZ71" s="35">
        <f t="shared" si="32"/>
        <v>83457.664885708698</v>
      </c>
      <c r="BA71" s="35">
        <f t="shared" si="32"/>
        <v>88485.905911536902</v>
      </c>
      <c r="BB71" s="35">
        <f t="shared" si="32"/>
        <v>93454.582692762036</v>
      </c>
      <c r="BC71" s="35">
        <f t="shared" si="32"/>
        <v>100512.48963716005</v>
      </c>
      <c r="BD71" s="35">
        <f t="shared" si="32"/>
        <v>107093.03082093805</v>
      </c>
      <c r="BE71" s="35">
        <f t="shared" si="32"/>
        <v>113182.7998344068</v>
      </c>
      <c r="BF71" s="35">
        <f t="shared" si="32"/>
        <v>116212.49592809918</v>
      </c>
      <c r="BG71" s="35">
        <f t="shared" si="32"/>
        <v>117683.00865231878</v>
      </c>
      <c r="BH71" s="35">
        <f t="shared" si="32"/>
        <v>119859.00654838253</v>
      </c>
      <c r="BI71" s="35">
        <f t="shared" si="32"/>
        <v>125021.84304575172</v>
      </c>
      <c r="BJ71" s="35">
        <f t="shared" si="32"/>
        <v>134605.74559315675</v>
      </c>
      <c r="BK71" s="35">
        <f t="shared" si="32"/>
        <v>146366.44531881696</v>
      </c>
      <c r="BL71" s="35">
        <f t="shared" si="32"/>
        <v>154803.11565637143</v>
      </c>
      <c r="BM71" s="35">
        <f t="shared" si="32"/>
        <v>159522</v>
      </c>
      <c r="BN71" s="35">
        <f t="shared" si="32"/>
        <v>152034.81130348274</v>
      </c>
      <c r="BO71" s="35">
        <f t="shared" si="32"/>
        <v>154082.29254642973</v>
      </c>
      <c r="BP71" s="35">
        <f t="shared" ref="BP71:BT75" si="33">+BP24</f>
        <v>157150.92258757161</v>
      </c>
      <c r="BQ71" s="35">
        <f t="shared" si="33"/>
        <v>163986.39751544589</v>
      </c>
      <c r="BR71" s="35">
        <f t="shared" si="33"/>
        <v>167014.57185341811</v>
      </c>
      <c r="BS71" s="35">
        <f t="shared" si="33"/>
        <v>173706.99795105401</v>
      </c>
      <c r="BT71" s="35">
        <f t="shared" si="33"/>
        <v>180127.75958065636</v>
      </c>
      <c r="BU71" s="35">
        <f t="shared" si="8"/>
        <v>2.3029690658381616</v>
      </c>
    </row>
    <row r="72" spans="1:73" x14ac:dyDescent="0.25">
      <c r="A72" t="s">
        <v>480</v>
      </c>
      <c r="B72">
        <v>39</v>
      </c>
      <c r="C72" s="35">
        <f>+C25</f>
        <v>5659.4119082631769</v>
      </c>
      <c r="D72" s="35">
        <f t="shared" si="32"/>
        <v>5842.1858637400928</v>
      </c>
      <c r="E72" s="35">
        <f t="shared" si="32"/>
        <v>6335.6984160598613</v>
      </c>
      <c r="F72" s="35">
        <f t="shared" si="32"/>
        <v>6491.1184601088635</v>
      </c>
      <c r="G72" s="35">
        <f t="shared" si="32"/>
        <v>6926.996642737975</v>
      </c>
      <c r="H72" s="35">
        <f t="shared" si="32"/>
        <v>7665.4277360345177</v>
      </c>
      <c r="I72" s="35">
        <f t="shared" si="32"/>
        <v>8325.4691817217026</v>
      </c>
      <c r="J72" s="35">
        <f t="shared" si="32"/>
        <v>8757.2440965251753</v>
      </c>
      <c r="K72" s="35">
        <f t="shared" si="32"/>
        <v>8999.7049042567724</v>
      </c>
      <c r="L72" s="35">
        <f t="shared" si="32"/>
        <v>9796.7481999906922</v>
      </c>
      <c r="M72" s="35">
        <f t="shared" si="32"/>
        <v>10674.622912544168</v>
      </c>
      <c r="N72" s="35">
        <f t="shared" si="32"/>
        <v>11348.295749921201</v>
      </c>
      <c r="O72" s="35">
        <f t="shared" si="32"/>
        <v>11160.805882045826</v>
      </c>
      <c r="P72" s="35">
        <f t="shared" si="32"/>
        <v>11247.859292807134</v>
      </c>
      <c r="Q72" s="35">
        <f t="shared" si="32"/>
        <v>11173.616538876659</v>
      </c>
      <c r="R72" s="35">
        <f t="shared" si="32"/>
        <v>10983.237917148219</v>
      </c>
      <c r="S72" s="35">
        <f t="shared" si="32"/>
        <v>10821.66819522225</v>
      </c>
      <c r="T72" s="35">
        <f t="shared" si="32"/>
        <v>11164.830094941868</v>
      </c>
      <c r="U72" s="35">
        <f t="shared" si="32"/>
        <v>11748.399405395307</v>
      </c>
      <c r="V72" s="35">
        <f t="shared" si="32"/>
        <v>12533.672922443602</v>
      </c>
      <c r="W72" s="35">
        <f t="shared" si="32"/>
        <v>13293.768852453562</v>
      </c>
      <c r="X72" s="35">
        <f t="shared" si="32"/>
        <v>13286.807298121979</v>
      </c>
      <c r="Y72" s="35">
        <f t="shared" si="32"/>
        <v>13327.584745183749</v>
      </c>
      <c r="Z72" s="35">
        <f t="shared" si="32"/>
        <v>13478.877061317007</v>
      </c>
      <c r="AA72" s="35">
        <f t="shared" si="32"/>
        <v>14271.760477228605</v>
      </c>
      <c r="AB72" s="35">
        <f t="shared" si="32"/>
        <v>15335.667828566573</v>
      </c>
      <c r="AC72" s="35">
        <f t="shared" si="32"/>
        <v>15683.565795240504</v>
      </c>
      <c r="AD72" s="35">
        <f t="shared" si="32"/>
        <v>16605.153432345593</v>
      </c>
      <c r="AE72" s="35">
        <f t="shared" si="32"/>
        <v>18809.836244310831</v>
      </c>
      <c r="AF72" s="35">
        <f t="shared" si="32"/>
        <v>22017.635361967161</v>
      </c>
      <c r="AG72" s="35">
        <f t="shared" si="32"/>
        <v>25179.227979829913</v>
      </c>
      <c r="AH72" s="35">
        <f t="shared" si="32"/>
        <v>28903.072067754514</v>
      </c>
      <c r="AI72" s="35">
        <f t="shared" si="32"/>
        <v>31598.35853447342</v>
      </c>
      <c r="AJ72" s="35">
        <f t="shared" si="32"/>
        <v>33549.87722394288</v>
      </c>
      <c r="AK72" s="35">
        <f t="shared" si="32"/>
        <v>35757.39134809313</v>
      </c>
      <c r="AL72" s="35">
        <f t="shared" si="32"/>
        <v>41809.779180918573</v>
      </c>
      <c r="AM72" s="35">
        <f t="shared" si="32"/>
        <v>43138.528207450829</v>
      </c>
      <c r="AN72" s="35">
        <f t="shared" si="32"/>
        <v>40725.90036270093</v>
      </c>
      <c r="AO72" s="35">
        <f t="shared" si="32"/>
        <v>38730.753775210411</v>
      </c>
      <c r="AP72" s="35">
        <f t="shared" si="32"/>
        <v>36587.529250031424</v>
      </c>
      <c r="AQ72" s="35">
        <f t="shared" si="32"/>
        <v>33034.258186053448</v>
      </c>
      <c r="AR72" s="35">
        <f t="shared" si="32"/>
        <v>29902.783660689875</v>
      </c>
      <c r="AS72" s="35">
        <f t="shared" si="32"/>
        <v>27628.121819111268</v>
      </c>
      <c r="AT72" s="35">
        <f t="shared" si="32"/>
        <v>26125.50091346951</v>
      </c>
      <c r="AU72" s="35">
        <f t="shared" si="32"/>
        <v>24640.421102472228</v>
      </c>
      <c r="AV72" s="35">
        <f t="shared" si="32"/>
        <v>22892.474012513529</v>
      </c>
      <c r="AW72" s="35">
        <f t="shared" si="32"/>
        <v>20956.18523947072</v>
      </c>
      <c r="AX72" s="35">
        <f t="shared" si="32"/>
        <v>20897.790510148563</v>
      </c>
      <c r="AY72" s="35">
        <f t="shared" si="32"/>
        <v>20902.686964151788</v>
      </c>
      <c r="AZ72" s="35">
        <f t="shared" si="32"/>
        <v>21085.946246528627</v>
      </c>
      <c r="BA72" s="35">
        <f t="shared" si="32"/>
        <v>21490.77620627292</v>
      </c>
      <c r="BB72" s="35">
        <f t="shared" si="32"/>
        <v>22567.953054071026</v>
      </c>
      <c r="BC72" s="35">
        <f t="shared" si="32"/>
        <v>23464.050855528225</v>
      </c>
      <c r="BD72" s="35">
        <f t="shared" si="32"/>
        <v>26216.286219887719</v>
      </c>
      <c r="BE72" s="35">
        <f t="shared" si="32"/>
        <v>28453.892681306021</v>
      </c>
      <c r="BF72" s="35">
        <f t="shared" si="32"/>
        <v>31222.276862791874</v>
      </c>
      <c r="BG72" s="35">
        <f t="shared" si="32"/>
        <v>30828.073250629135</v>
      </c>
      <c r="BH72" s="35">
        <f t="shared" si="32"/>
        <v>31719.912038227721</v>
      </c>
      <c r="BI72" s="35">
        <f t="shared" si="32"/>
        <v>33650.419759128657</v>
      </c>
      <c r="BJ72" s="35">
        <f t="shared" si="32"/>
        <v>37986.922198581691</v>
      </c>
      <c r="BK72" s="35">
        <f t="shared" si="32"/>
        <v>46216.033953860635</v>
      </c>
      <c r="BL72" s="35">
        <f t="shared" si="32"/>
        <v>58190.71909939262</v>
      </c>
      <c r="BM72" s="35">
        <f t="shared" si="32"/>
        <v>68355</v>
      </c>
      <c r="BN72" s="35">
        <f t="shared" si="32"/>
        <v>73503.357481697778</v>
      </c>
      <c r="BO72" s="35">
        <f t="shared" si="32"/>
        <v>79781.748806083779</v>
      </c>
      <c r="BP72" s="35">
        <f t="shared" si="33"/>
        <v>90381.761256296217</v>
      </c>
      <c r="BQ72" s="35">
        <f t="shared" si="33"/>
        <v>106333.35198232291</v>
      </c>
      <c r="BR72" s="35">
        <f t="shared" si="33"/>
        <v>119046.49978724976</v>
      </c>
      <c r="BS72" s="35">
        <f t="shared" si="33"/>
        <v>131287.98649103675</v>
      </c>
      <c r="BT72" s="35">
        <f t="shared" si="33"/>
        <v>135832.56225452124</v>
      </c>
      <c r="BU72" s="35">
        <f t="shared" si="8"/>
        <v>4.0486753900125834</v>
      </c>
    </row>
    <row r="73" spans="1:73" x14ac:dyDescent="0.25">
      <c r="A73" t="s">
        <v>481</v>
      </c>
      <c r="B73">
        <v>40</v>
      </c>
      <c r="C73" s="35">
        <f>+C26</f>
        <v>1330.8988528272716</v>
      </c>
      <c r="D73" s="35">
        <f t="shared" si="32"/>
        <v>1624.9942004030804</v>
      </c>
      <c r="E73" s="35">
        <f t="shared" si="32"/>
        <v>2059.9299620559937</v>
      </c>
      <c r="F73" s="35">
        <f t="shared" si="32"/>
        <v>2208.2838055540137</v>
      </c>
      <c r="G73" s="35">
        <f t="shared" si="32"/>
        <v>2375.3238636596457</v>
      </c>
      <c r="H73" s="35">
        <f t="shared" si="32"/>
        <v>2476.1299909232957</v>
      </c>
      <c r="I73" s="35">
        <f t="shared" si="32"/>
        <v>2601.042001268449</v>
      </c>
      <c r="J73" s="35">
        <f t="shared" si="32"/>
        <v>2811.121916289193</v>
      </c>
      <c r="K73" s="35">
        <f t="shared" si="32"/>
        <v>2996.1263688903591</v>
      </c>
      <c r="L73" s="35">
        <f t="shared" si="32"/>
        <v>3272.0242847821551</v>
      </c>
      <c r="M73" s="35">
        <f t="shared" si="32"/>
        <v>3630.8294145550135</v>
      </c>
      <c r="N73" s="35">
        <f t="shared" si="32"/>
        <v>4004.9830562798634</v>
      </c>
      <c r="O73" s="35">
        <f t="shared" si="32"/>
        <v>4258.8663144999164</v>
      </c>
      <c r="P73" s="35">
        <f t="shared" si="32"/>
        <v>4591.9022819769498</v>
      </c>
      <c r="Q73" s="35">
        <f t="shared" si="32"/>
        <v>4930.405222692124</v>
      </c>
      <c r="R73" s="35">
        <f t="shared" si="32"/>
        <v>5250.1841995171553</v>
      </c>
      <c r="S73" s="35">
        <f t="shared" si="32"/>
        <v>5642.9601618267188</v>
      </c>
      <c r="T73" s="35">
        <f t="shared" si="32"/>
        <v>5994.8291069424649</v>
      </c>
      <c r="U73" s="35">
        <f t="shared" si="32"/>
        <v>6477.57124308927</v>
      </c>
      <c r="V73" s="35">
        <f t="shared" si="32"/>
        <v>7250.2715782544501</v>
      </c>
      <c r="W73" s="35">
        <f t="shared" si="32"/>
        <v>8241.8025071541124</v>
      </c>
      <c r="X73" s="35">
        <f t="shared" si="32"/>
        <v>9218.3306557844589</v>
      </c>
      <c r="Y73" s="35">
        <f t="shared" si="32"/>
        <v>10302.586390137798</v>
      </c>
      <c r="Z73" s="35">
        <f t="shared" si="32"/>
        <v>11508.68084656998</v>
      </c>
      <c r="AA73" s="35">
        <f t="shared" si="32"/>
        <v>12559.532766405966</v>
      </c>
      <c r="AB73" s="35">
        <f t="shared" si="32"/>
        <v>13509.595253498093</v>
      </c>
      <c r="AC73" s="35">
        <f t="shared" si="32"/>
        <v>14272.421570680155</v>
      </c>
      <c r="AD73" s="35">
        <f t="shared" si="32"/>
        <v>15115.77851120279</v>
      </c>
      <c r="AE73" s="35">
        <f t="shared" si="32"/>
        <v>15882.905474129908</v>
      </c>
      <c r="AF73" s="35">
        <f t="shared" si="32"/>
        <v>16057.097569359692</v>
      </c>
      <c r="AG73" s="35">
        <f t="shared" si="32"/>
        <v>16692.561812952186</v>
      </c>
      <c r="AH73" s="35">
        <f t="shared" si="32"/>
        <v>17656.78447065712</v>
      </c>
      <c r="AI73" s="35">
        <f t="shared" si="32"/>
        <v>19019.641722656594</v>
      </c>
      <c r="AJ73" s="35">
        <f t="shared" si="32"/>
        <v>20603.050581576386</v>
      </c>
      <c r="AK73" s="35">
        <f t="shared" si="32"/>
        <v>22130.887912805494</v>
      </c>
      <c r="AL73" s="35">
        <f t="shared" si="32"/>
        <v>23487.662235052354</v>
      </c>
      <c r="AM73" s="35">
        <f t="shared" si="32"/>
        <v>24778.855382857742</v>
      </c>
      <c r="AN73" s="35">
        <f t="shared" si="32"/>
        <v>26012.612994367471</v>
      </c>
      <c r="AO73" s="35">
        <f t="shared" si="32"/>
        <v>28102.775858156318</v>
      </c>
      <c r="AP73" s="35">
        <f t="shared" si="32"/>
        <v>30500.206083768524</v>
      </c>
      <c r="AQ73" s="35">
        <f t="shared" si="32"/>
        <v>32828.440641601024</v>
      </c>
      <c r="AR73" s="35">
        <f t="shared" si="32"/>
        <v>35704.034991296867</v>
      </c>
      <c r="AS73" s="35">
        <f t="shared" si="32"/>
        <v>38581.614178769822</v>
      </c>
      <c r="AT73" s="35">
        <f t="shared" si="32"/>
        <v>41893.782927504588</v>
      </c>
      <c r="AU73" s="35">
        <f t="shared" si="32"/>
        <v>43873.272881725861</v>
      </c>
      <c r="AV73" s="35">
        <f t="shared" si="32"/>
        <v>45282.835302195643</v>
      </c>
      <c r="AW73" s="35">
        <f t="shared" si="32"/>
        <v>46553.751289057393</v>
      </c>
      <c r="AX73" s="35">
        <f t="shared" si="32"/>
        <v>48433.030733356296</v>
      </c>
      <c r="AY73" s="35">
        <f t="shared" si="32"/>
        <v>51207.49542550934</v>
      </c>
      <c r="AZ73" s="35">
        <f t="shared" si="32"/>
        <v>54537.010805339247</v>
      </c>
      <c r="BA73" s="35">
        <f t="shared" si="32"/>
        <v>58259.943324055144</v>
      </c>
      <c r="BB73" s="35">
        <f t="shared" si="32"/>
        <v>61683.340373430539</v>
      </c>
      <c r="BC73" s="35">
        <f t="shared" si="32"/>
        <v>66446.408720963867</v>
      </c>
      <c r="BD73" s="35">
        <f t="shared" si="32"/>
        <v>71956.495765079439</v>
      </c>
      <c r="BE73" s="35">
        <f t="shared" si="32"/>
        <v>77493.166214250101</v>
      </c>
      <c r="BF73" s="35">
        <f t="shared" si="32"/>
        <v>83170.244360131939</v>
      </c>
      <c r="BG73" s="35">
        <f t="shared" si="32"/>
        <v>87739.139363950992</v>
      </c>
      <c r="BH73" s="35">
        <f t="shared" si="32"/>
        <v>92985.296615625441</v>
      </c>
      <c r="BI73" s="35">
        <f t="shared" si="32"/>
        <v>99278.87510052271</v>
      </c>
      <c r="BJ73" s="35">
        <f t="shared" si="32"/>
        <v>107066.59022445073</v>
      </c>
      <c r="BK73" s="35">
        <f t="shared" si="32"/>
        <v>114086.75007654272</v>
      </c>
      <c r="BL73" s="35">
        <f t="shared" si="32"/>
        <v>120599.12630717993</v>
      </c>
      <c r="BM73" s="35">
        <f t="shared" si="32"/>
        <v>125330</v>
      </c>
      <c r="BN73" s="35">
        <f t="shared" si="32"/>
        <v>129165.58637983746</v>
      </c>
      <c r="BO73" s="35">
        <f t="shared" si="32"/>
        <v>135743.04751909091</v>
      </c>
      <c r="BP73" s="35">
        <f t="shared" si="33"/>
        <v>144549.25090172715</v>
      </c>
      <c r="BQ73" s="35">
        <f t="shared" si="33"/>
        <v>155461.27044067867</v>
      </c>
      <c r="BR73" s="35">
        <f t="shared" si="33"/>
        <v>165605.56375047495</v>
      </c>
      <c r="BS73" s="35">
        <f t="shared" si="33"/>
        <v>177667.3301525196</v>
      </c>
      <c r="BT73" s="35">
        <f t="shared" si="33"/>
        <v>190720.77019897712</v>
      </c>
      <c r="BU73" s="35">
        <f t="shared" si="8"/>
        <v>9.2569189908956009</v>
      </c>
    </row>
    <row r="74" spans="1:73" x14ac:dyDescent="0.25">
      <c r="A74" t="s">
        <v>482</v>
      </c>
      <c r="B74">
        <v>41</v>
      </c>
      <c r="C74" s="35">
        <f>+C27</f>
        <v>548.14402430872701</v>
      </c>
      <c r="D74" s="35">
        <f t="shared" si="32"/>
        <v>597.35131445191485</v>
      </c>
      <c r="E74" s="35">
        <f t="shared" si="32"/>
        <v>652.45138593373417</v>
      </c>
      <c r="F74" s="35">
        <f t="shared" si="32"/>
        <v>671.07755295502079</v>
      </c>
      <c r="G74" s="35">
        <f t="shared" si="32"/>
        <v>787.56652309619187</v>
      </c>
      <c r="H74" s="35">
        <f t="shared" si="32"/>
        <v>903.18575823184403</v>
      </c>
      <c r="I74" s="35">
        <f t="shared" si="32"/>
        <v>934.64414978418165</v>
      </c>
      <c r="J74" s="35">
        <f t="shared" si="32"/>
        <v>944.4808235391921</v>
      </c>
      <c r="K74" s="35">
        <f t="shared" si="32"/>
        <v>932.65039260693857</v>
      </c>
      <c r="L74" s="35">
        <f t="shared" si="32"/>
        <v>980.46379095012264</v>
      </c>
      <c r="M74" s="35">
        <f t="shared" si="32"/>
        <v>1050.9212715693673</v>
      </c>
      <c r="N74" s="35">
        <f t="shared" si="32"/>
        <v>1137.9607594158285</v>
      </c>
      <c r="O74" s="35">
        <f t="shared" si="32"/>
        <v>1140.3643131511428</v>
      </c>
      <c r="P74" s="35">
        <f t="shared" si="32"/>
        <v>1186.7100909128765</v>
      </c>
      <c r="Q74" s="35">
        <f t="shared" si="32"/>
        <v>1273.3227832302159</v>
      </c>
      <c r="R74" s="35">
        <f t="shared" si="32"/>
        <v>1392.5485942867313</v>
      </c>
      <c r="S74" s="35">
        <f t="shared" si="32"/>
        <v>1538.8303695554659</v>
      </c>
      <c r="T74" s="35">
        <f t="shared" si="32"/>
        <v>1775.4071447375341</v>
      </c>
      <c r="U74" s="35">
        <f t="shared" si="32"/>
        <v>1992.0589774649136</v>
      </c>
      <c r="V74" s="35">
        <f t="shared" si="32"/>
        <v>2262.7010744776398</v>
      </c>
      <c r="W74" s="35">
        <f t="shared" si="32"/>
        <v>2517.1803431866429</v>
      </c>
      <c r="X74" s="35">
        <f t="shared" si="32"/>
        <v>2477.7405822705668</v>
      </c>
      <c r="Y74" s="35">
        <f t="shared" si="32"/>
        <v>2536.1403990391536</v>
      </c>
      <c r="Z74" s="35">
        <f t="shared" si="32"/>
        <v>2632.5256406106532</v>
      </c>
      <c r="AA74" s="35">
        <f t="shared" si="32"/>
        <v>2840.4422865356073</v>
      </c>
      <c r="AB74" s="35">
        <f t="shared" si="32"/>
        <v>2976.4758383686558</v>
      </c>
      <c r="AC74" s="35">
        <f t="shared" si="32"/>
        <v>3170.9856834220227</v>
      </c>
      <c r="AD74" s="35">
        <f t="shared" si="32"/>
        <v>3453.7564498521601</v>
      </c>
      <c r="AE74" s="35">
        <f t="shared" si="32"/>
        <v>3793.6273942584285</v>
      </c>
      <c r="AF74" s="35">
        <f t="shared" si="32"/>
        <v>3956.3760053194737</v>
      </c>
      <c r="AG74" s="35">
        <f t="shared" si="32"/>
        <v>4268.581737977529</v>
      </c>
      <c r="AH74" s="35">
        <f t="shared" si="32"/>
        <v>4463.2592638101287</v>
      </c>
      <c r="AI74" s="35">
        <f t="shared" si="32"/>
        <v>5362.6313935063663</v>
      </c>
      <c r="AJ74" s="35">
        <f t="shared" si="32"/>
        <v>6611.6206915760013</v>
      </c>
      <c r="AK74" s="35">
        <f t="shared" si="32"/>
        <v>7805.1441185905996</v>
      </c>
      <c r="AL74" s="35">
        <f t="shared" si="32"/>
        <v>9226.9612096624569</v>
      </c>
      <c r="AM74" s="35">
        <f t="shared" si="32"/>
        <v>9732.1285475221521</v>
      </c>
      <c r="AN74" s="35">
        <f t="shared" si="32"/>
        <v>10144.924006575398</v>
      </c>
      <c r="AO74" s="35">
        <f t="shared" si="32"/>
        <v>10903.011687724151</v>
      </c>
      <c r="AP74" s="35">
        <f t="shared" si="32"/>
        <v>11606.452438803624</v>
      </c>
      <c r="AQ74" s="35">
        <f t="shared" si="32"/>
        <v>12341.514210601881</v>
      </c>
      <c r="AR74" s="35">
        <f t="shared" si="32"/>
        <v>12942.674199482637</v>
      </c>
      <c r="AS74" s="35">
        <f t="shared" si="32"/>
        <v>13724.621066659127</v>
      </c>
      <c r="AT74" s="35">
        <f t="shared" si="32"/>
        <v>14324.34889494631</v>
      </c>
      <c r="AU74" s="35">
        <f t="shared" si="32"/>
        <v>14519.450296157767</v>
      </c>
      <c r="AV74" s="35">
        <f t="shared" si="32"/>
        <v>14192.960968908994</v>
      </c>
      <c r="AW74" s="35">
        <f t="shared" si="32"/>
        <v>13962.007798993225</v>
      </c>
      <c r="AX74" s="35">
        <f t="shared" si="32"/>
        <v>13710.568008192036</v>
      </c>
      <c r="AY74" s="35">
        <f t="shared" si="32"/>
        <v>13593.31491359893</v>
      </c>
      <c r="AZ74" s="35">
        <f t="shared" si="32"/>
        <v>13655.806258205346</v>
      </c>
      <c r="BA74" s="35">
        <f t="shared" si="32"/>
        <v>13539.911118713952</v>
      </c>
      <c r="BB74" s="35">
        <f t="shared" si="32"/>
        <v>13833.735428642362</v>
      </c>
      <c r="BC74" s="35">
        <f t="shared" si="32"/>
        <v>14713.20676024925</v>
      </c>
      <c r="BD74" s="35">
        <f t="shared" si="32"/>
        <v>15265.69626459131</v>
      </c>
      <c r="BE74" s="35">
        <f t="shared" si="32"/>
        <v>15867.245131301554</v>
      </c>
      <c r="BF74" s="35">
        <f t="shared" si="32"/>
        <v>16656.539477816979</v>
      </c>
      <c r="BG74" s="35">
        <f t="shared" si="32"/>
        <v>17616.642317944083</v>
      </c>
      <c r="BH74" s="35">
        <f t="shared" si="32"/>
        <v>18590.830684835695</v>
      </c>
      <c r="BI74" s="35">
        <f t="shared" si="32"/>
        <v>20294.430810967067</v>
      </c>
      <c r="BJ74" s="35">
        <f t="shared" si="32"/>
        <v>21327.570446098554</v>
      </c>
      <c r="BK74" s="35">
        <f t="shared" si="32"/>
        <v>22001.186630119813</v>
      </c>
      <c r="BL74" s="35">
        <f t="shared" si="32"/>
        <v>21863.782949435808</v>
      </c>
      <c r="BM74" s="35">
        <f t="shared" si="32"/>
        <v>21762</v>
      </c>
      <c r="BN74" s="35">
        <f t="shared" si="32"/>
        <v>20722.835398688268</v>
      </c>
      <c r="BO74" s="35">
        <f t="shared" ref="BO74" si="34">+BO27</f>
        <v>19925.88358854955</v>
      </c>
      <c r="BP74" s="35">
        <f t="shared" si="33"/>
        <v>19497.774037278672</v>
      </c>
      <c r="BQ74" s="35">
        <f t="shared" si="33"/>
        <v>19832.036161393837</v>
      </c>
      <c r="BR74" s="35">
        <f t="shared" si="33"/>
        <v>20997.473476341376</v>
      </c>
      <c r="BS74" s="35">
        <f t="shared" si="33"/>
        <v>21728.947061976345</v>
      </c>
      <c r="BT74" s="35">
        <f t="shared" si="33"/>
        <v>22498.283382656758</v>
      </c>
      <c r="BU74" s="35">
        <f t="shared" si="8"/>
        <v>3.4028393993203925</v>
      </c>
    </row>
    <row r="75" spans="1:73" x14ac:dyDescent="0.25">
      <c r="A75" t="s">
        <v>483</v>
      </c>
      <c r="B75">
        <v>29</v>
      </c>
      <c r="C75" s="35">
        <f>+C28</f>
        <v>3025.4662220716091</v>
      </c>
      <c r="D75" s="35">
        <f t="shared" ref="D75:BO75" si="35">+D28</f>
        <v>3427.8623976865938</v>
      </c>
      <c r="E75" s="35">
        <f t="shared" si="35"/>
        <v>3958.557038255432</v>
      </c>
      <c r="F75" s="35">
        <f t="shared" si="35"/>
        <v>4308.9387679860274</v>
      </c>
      <c r="G75" s="35">
        <f t="shared" si="35"/>
        <v>4869.2438240793108</v>
      </c>
      <c r="H75" s="35">
        <f t="shared" si="35"/>
        <v>5237.8171361443028</v>
      </c>
      <c r="I75" s="35">
        <f t="shared" si="35"/>
        <v>5391.2976365374989</v>
      </c>
      <c r="J75" s="35">
        <f t="shared" si="35"/>
        <v>5615.8087357994464</v>
      </c>
      <c r="K75" s="35">
        <f t="shared" si="35"/>
        <v>5817.7668550123863</v>
      </c>
      <c r="L75" s="35">
        <f t="shared" si="35"/>
        <v>6324.6964417644458</v>
      </c>
      <c r="M75" s="35">
        <f t="shared" si="35"/>
        <v>6819.8510219831314</v>
      </c>
      <c r="N75" s="35">
        <f t="shared" si="35"/>
        <v>7188.8809891930359</v>
      </c>
      <c r="O75" s="35">
        <f t="shared" si="35"/>
        <v>7649.163516022465</v>
      </c>
      <c r="P75" s="35">
        <f t="shared" si="35"/>
        <v>8575.1970825600529</v>
      </c>
      <c r="Q75" s="35">
        <f t="shared" si="35"/>
        <v>9402.2269811835849</v>
      </c>
      <c r="R75" s="35">
        <f t="shared" si="35"/>
        <v>10256.554740464102</v>
      </c>
      <c r="S75" s="35">
        <f t="shared" si="35"/>
        <v>11324.286575550223</v>
      </c>
      <c r="T75" s="35">
        <f t="shared" si="35"/>
        <v>12657.619176458622</v>
      </c>
      <c r="U75" s="35">
        <f t="shared" si="35"/>
        <v>14125.39613733465</v>
      </c>
      <c r="V75" s="35">
        <f t="shared" si="35"/>
        <v>15569.793813172348</v>
      </c>
      <c r="W75" s="35">
        <f t="shared" si="35"/>
        <v>17245.965281808047</v>
      </c>
      <c r="X75" s="35">
        <f t="shared" si="35"/>
        <v>18443.863093024775</v>
      </c>
      <c r="Y75" s="35">
        <f t="shared" si="35"/>
        <v>19707.829418170662</v>
      </c>
      <c r="Z75" s="35">
        <f t="shared" si="35"/>
        <v>21117.815249849245</v>
      </c>
      <c r="AA75" s="35">
        <f t="shared" si="35"/>
        <v>22604.298050330584</v>
      </c>
      <c r="AB75" s="35">
        <f t="shared" si="35"/>
        <v>23814.947098502988</v>
      </c>
      <c r="AC75" s="35">
        <f t="shared" si="35"/>
        <v>25187.632491862656</v>
      </c>
      <c r="AD75" s="35">
        <f t="shared" si="35"/>
        <v>27414.284080667265</v>
      </c>
      <c r="AE75" s="35">
        <f t="shared" si="35"/>
        <v>30453.688177353855</v>
      </c>
      <c r="AF75" s="35">
        <f t="shared" si="35"/>
        <v>31537.468181279641</v>
      </c>
      <c r="AG75" s="35">
        <f t="shared" si="35"/>
        <v>33013.291241903418</v>
      </c>
      <c r="AH75" s="35">
        <f t="shared" si="35"/>
        <v>35335.116177577664</v>
      </c>
      <c r="AI75" s="35">
        <f t="shared" si="35"/>
        <v>39061.782578286417</v>
      </c>
      <c r="AJ75" s="35">
        <f t="shared" si="35"/>
        <v>44134.169542639327</v>
      </c>
      <c r="AK75" s="35">
        <f t="shared" si="35"/>
        <v>48947.621144701006</v>
      </c>
      <c r="AL75" s="35">
        <f t="shared" si="35"/>
        <v>53867.814624943167</v>
      </c>
      <c r="AM75" s="35">
        <f t="shared" si="35"/>
        <v>58500.773647071605</v>
      </c>
      <c r="AN75" s="35">
        <f t="shared" si="35"/>
        <v>62185.076764262885</v>
      </c>
      <c r="AO75" s="35">
        <f t="shared" si="35"/>
        <v>66208.394257546752</v>
      </c>
      <c r="AP75" s="35">
        <f t="shared" si="35"/>
        <v>70500.169864001131</v>
      </c>
      <c r="AQ75" s="35">
        <f t="shared" si="35"/>
        <v>75097.628168858777</v>
      </c>
      <c r="AR75" s="35">
        <f t="shared" si="35"/>
        <v>80124.866493530411</v>
      </c>
      <c r="AS75" s="35">
        <f t="shared" si="35"/>
        <v>85372.502878423358</v>
      </c>
      <c r="AT75" s="35">
        <f t="shared" si="35"/>
        <v>90840.497035550055</v>
      </c>
      <c r="AU75" s="35">
        <f t="shared" si="35"/>
        <v>95131.203963557622</v>
      </c>
      <c r="AV75" s="35">
        <f t="shared" si="35"/>
        <v>98330.80002181996</v>
      </c>
      <c r="AW75" s="35">
        <f t="shared" si="35"/>
        <v>101216.13648361272</v>
      </c>
      <c r="AX75" s="35">
        <f t="shared" si="35"/>
        <v>106683.73392620956</v>
      </c>
      <c r="AY75" s="35">
        <f t="shared" si="35"/>
        <v>113552.51531821582</v>
      </c>
      <c r="AZ75" s="35">
        <f t="shared" si="35"/>
        <v>121223.75492298955</v>
      </c>
      <c r="BA75" s="35">
        <f t="shared" si="35"/>
        <v>129822.93467786099</v>
      </c>
      <c r="BB75" s="35">
        <f t="shared" si="35"/>
        <v>139351.16871009284</v>
      </c>
      <c r="BC75" s="35">
        <f t="shared" si="35"/>
        <v>150167.56633284243</v>
      </c>
      <c r="BD75" s="35">
        <f t="shared" si="35"/>
        <v>161583.13415337791</v>
      </c>
      <c r="BE75" s="35">
        <f t="shared" si="35"/>
        <v>173989.86818042074</v>
      </c>
      <c r="BF75" s="35">
        <f t="shared" si="35"/>
        <v>186090.40669533671</v>
      </c>
      <c r="BG75" s="35">
        <f t="shared" si="35"/>
        <v>199770.96942177875</v>
      </c>
      <c r="BH75" s="35">
        <f t="shared" si="35"/>
        <v>217201.70089511745</v>
      </c>
      <c r="BI75" s="35">
        <f t="shared" si="35"/>
        <v>236109.79332703294</v>
      </c>
      <c r="BJ75" s="35">
        <f t="shared" si="35"/>
        <v>257437.87907519078</v>
      </c>
      <c r="BK75" s="35">
        <f t="shared" si="35"/>
        <v>278495.92745135864</v>
      </c>
      <c r="BL75" s="35">
        <f t="shared" si="35"/>
        <v>297169.91765170416</v>
      </c>
      <c r="BM75" s="35">
        <f t="shared" si="35"/>
        <v>310197</v>
      </c>
      <c r="BN75" s="35">
        <f t="shared" si="35"/>
        <v>312928.34341686254</v>
      </c>
      <c r="BO75" s="35">
        <f t="shared" si="35"/>
        <v>315862.58817816287</v>
      </c>
      <c r="BP75" s="35">
        <f t="shared" si="33"/>
        <v>321844.36050089612</v>
      </c>
      <c r="BQ75" s="35">
        <f t="shared" si="33"/>
        <v>323450.90770607663</v>
      </c>
      <c r="BR75" s="35">
        <f t="shared" si="33"/>
        <v>329774.58213434415</v>
      </c>
      <c r="BS75" s="35">
        <f t="shared" si="33"/>
        <v>338726.99798921583</v>
      </c>
      <c r="BT75" s="35">
        <f t="shared" si="33"/>
        <v>349988.63944974099</v>
      </c>
      <c r="BU75" s="35">
        <f t="shared" si="8"/>
        <v>7.9301059264660374</v>
      </c>
    </row>
    <row r="77" spans="1:73" x14ac:dyDescent="0.25">
      <c r="C77" s="35">
        <f>SUM(C53:C75)</f>
        <v>198377.25946481619</v>
      </c>
      <c r="BT77" s="35">
        <f>SUM(BT53:BT75)</f>
        <v>7782335.8043847391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101"/>
  <sheetViews>
    <sheetView topLeftCell="A36" workbookViewId="0">
      <selection activeCell="B11" sqref="A11:B48"/>
    </sheetView>
  </sheetViews>
  <sheetFormatPr defaultRowHeight="15" x14ac:dyDescent="0.25"/>
  <cols>
    <col min="1" max="1" width="54.28515625" bestFit="1" customWidth="1"/>
  </cols>
  <sheetData>
    <row r="1" spans="1:75" x14ac:dyDescent="0.25">
      <c r="B1" s="34" t="s">
        <v>461</v>
      </c>
    </row>
    <row r="9" spans="1:75" ht="15.75" x14ac:dyDescent="0.25">
      <c r="B9" s="31" t="s">
        <v>460</v>
      </c>
      <c r="C9" s="32"/>
      <c r="D9" s="33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</row>
    <row r="10" spans="1:75" x14ac:dyDescent="0.25">
      <c r="A10" t="s">
        <v>484</v>
      </c>
      <c r="B10" t="s">
        <v>246</v>
      </c>
      <c r="C10">
        <v>1947</v>
      </c>
      <c r="D10">
        <f>+C10+1</f>
        <v>1948</v>
      </c>
      <c r="E10">
        <f t="shared" ref="E10:BP10" si="0">+D10+1</f>
        <v>1949</v>
      </c>
      <c r="F10">
        <f t="shared" si="0"/>
        <v>1950</v>
      </c>
      <c r="G10">
        <f t="shared" si="0"/>
        <v>1951</v>
      </c>
      <c r="H10">
        <f t="shared" si="0"/>
        <v>1952</v>
      </c>
      <c r="I10">
        <f t="shared" si="0"/>
        <v>1953</v>
      </c>
      <c r="J10">
        <f t="shared" si="0"/>
        <v>1954</v>
      </c>
      <c r="K10">
        <f t="shared" si="0"/>
        <v>1955</v>
      </c>
      <c r="L10">
        <f t="shared" si="0"/>
        <v>1956</v>
      </c>
      <c r="M10">
        <f t="shared" si="0"/>
        <v>1957</v>
      </c>
      <c r="N10">
        <f t="shared" si="0"/>
        <v>1958</v>
      </c>
      <c r="O10">
        <f t="shared" si="0"/>
        <v>1959</v>
      </c>
      <c r="P10">
        <f t="shared" si="0"/>
        <v>1960</v>
      </c>
      <c r="Q10">
        <f t="shared" si="0"/>
        <v>1961</v>
      </c>
      <c r="R10">
        <f t="shared" si="0"/>
        <v>1962</v>
      </c>
      <c r="S10">
        <f t="shared" si="0"/>
        <v>1963</v>
      </c>
      <c r="T10">
        <f t="shared" si="0"/>
        <v>1964</v>
      </c>
      <c r="U10">
        <f t="shared" si="0"/>
        <v>1965</v>
      </c>
      <c r="V10">
        <f t="shared" si="0"/>
        <v>1966</v>
      </c>
      <c r="W10">
        <f t="shared" si="0"/>
        <v>1967</v>
      </c>
      <c r="X10">
        <f t="shared" si="0"/>
        <v>1968</v>
      </c>
      <c r="Y10">
        <f t="shared" si="0"/>
        <v>1969</v>
      </c>
      <c r="Z10">
        <f t="shared" si="0"/>
        <v>1970</v>
      </c>
      <c r="AA10">
        <f t="shared" si="0"/>
        <v>1971</v>
      </c>
      <c r="AB10">
        <f t="shared" si="0"/>
        <v>1972</v>
      </c>
      <c r="AC10">
        <f t="shared" si="0"/>
        <v>1973</v>
      </c>
      <c r="AD10">
        <f t="shared" si="0"/>
        <v>1974</v>
      </c>
      <c r="AE10">
        <f t="shared" si="0"/>
        <v>1975</v>
      </c>
      <c r="AF10">
        <f t="shared" si="0"/>
        <v>1976</v>
      </c>
      <c r="AG10">
        <f t="shared" si="0"/>
        <v>1977</v>
      </c>
      <c r="AH10">
        <f t="shared" si="0"/>
        <v>1978</v>
      </c>
      <c r="AI10">
        <f t="shared" si="0"/>
        <v>1979</v>
      </c>
      <c r="AJ10">
        <f t="shared" si="0"/>
        <v>1980</v>
      </c>
      <c r="AK10">
        <f t="shared" si="0"/>
        <v>1981</v>
      </c>
      <c r="AL10">
        <f t="shared" si="0"/>
        <v>1982</v>
      </c>
      <c r="AM10">
        <f t="shared" si="0"/>
        <v>1983</v>
      </c>
      <c r="AN10">
        <f t="shared" si="0"/>
        <v>1984</v>
      </c>
      <c r="AO10">
        <f t="shared" si="0"/>
        <v>1985</v>
      </c>
      <c r="AP10">
        <f t="shared" si="0"/>
        <v>1986</v>
      </c>
      <c r="AQ10">
        <f t="shared" si="0"/>
        <v>1987</v>
      </c>
      <c r="AR10">
        <f t="shared" si="0"/>
        <v>1988</v>
      </c>
      <c r="AS10">
        <f t="shared" si="0"/>
        <v>1989</v>
      </c>
      <c r="AT10">
        <f>+AS10+1</f>
        <v>1990</v>
      </c>
      <c r="AU10">
        <f t="shared" si="0"/>
        <v>1991</v>
      </c>
      <c r="AV10">
        <f t="shared" si="0"/>
        <v>1992</v>
      </c>
      <c r="AW10">
        <f t="shared" si="0"/>
        <v>1993</v>
      </c>
      <c r="AX10">
        <f t="shared" si="0"/>
        <v>1994</v>
      </c>
      <c r="AY10">
        <f t="shared" si="0"/>
        <v>1995</v>
      </c>
      <c r="AZ10">
        <f t="shared" si="0"/>
        <v>1996</v>
      </c>
      <c r="BA10">
        <f t="shared" si="0"/>
        <v>1997</v>
      </c>
      <c r="BB10">
        <f t="shared" si="0"/>
        <v>1998</v>
      </c>
      <c r="BC10">
        <f t="shared" si="0"/>
        <v>1999</v>
      </c>
      <c r="BD10">
        <f t="shared" si="0"/>
        <v>2000</v>
      </c>
      <c r="BE10">
        <f t="shared" si="0"/>
        <v>2001</v>
      </c>
      <c r="BF10">
        <f t="shared" si="0"/>
        <v>2002</v>
      </c>
      <c r="BG10">
        <f t="shared" si="0"/>
        <v>2003</v>
      </c>
      <c r="BH10">
        <f t="shared" si="0"/>
        <v>2004</v>
      </c>
      <c r="BI10">
        <f t="shared" si="0"/>
        <v>2005</v>
      </c>
      <c r="BJ10">
        <f t="shared" si="0"/>
        <v>2006</v>
      </c>
      <c r="BK10">
        <f t="shared" si="0"/>
        <v>2007</v>
      </c>
      <c r="BL10">
        <f t="shared" si="0"/>
        <v>2008</v>
      </c>
      <c r="BM10">
        <f t="shared" si="0"/>
        <v>2009</v>
      </c>
      <c r="BN10">
        <f>+BM10+1</f>
        <v>2010</v>
      </c>
      <c r="BO10">
        <f t="shared" si="0"/>
        <v>2011</v>
      </c>
      <c r="BP10">
        <f t="shared" si="0"/>
        <v>2012</v>
      </c>
      <c r="BQ10">
        <f t="shared" ref="BQ10:BT10" si="1">+BP10+1</f>
        <v>2013</v>
      </c>
      <c r="BR10">
        <f t="shared" si="1"/>
        <v>2014</v>
      </c>
      <c r="BS10">
        <f t="shared" si="1"/>
        <v>2015</v>
      </c>
      <c r="BT10">
        <f t="shared" si="1"/>
        <v>2016</v>
      </c>
    </row>
    <row r="11" spans="1:75" x14ac:dyDescent="0.25">
      <c r="A11" s="29">
        <v>13</v>
      </c>
      <c r="B11" t="s">
        <v>85</v>
      </c>
      <c r="C11" s="35">
        <v>0</v>
      </c>
      <c r="D11" s="35">
        <f>+C11*(1-'Dep r by equipment nipa tables'!D3)+'Investment from Nipa Tables'!AV6/Prices!C36</f>
        <v>0</v>
      </c>
      <c r="E11" s="35" t="e">
        <f>+D11*(1-'Dep r by equipment nipa tables'!F3)+'Investment from Nipa Tables'!AW6/Prices!D36</f>
        <v>#VALUE!</v>
      </c>
      <c r="F11" s="35" t="e">
        <f>+E11*(1-'Dep r by equipment nipa tables'!#REF!)+'Investment from Nipa Tables'!AX6/Prices!E36</f>
        <v>#VALUE!</v>
      </c>
      <c r="G11" s="35" t="e">
        <f>+F11*(1-'Dep r by equipment nipa tables'!G3)+'Investment from Nipa Tables'!AY6/Prices!F36</f>
        <v>#VALUE!</v>
      </c>
      <c r="H11" s="35" t="e">
        <f>+G11*(1-'Dep r by equipment nipa tables'!H3)+'Investment from Nipa Tables'!AZ6/Prices!G36</f>
        <v>#VALUE!</v>
      </c>
      <c r="I11" s="35" t="e">
        <f>+H11*(1-'Dep r by equipment nipa tables'!I3)+'Investment from Nipa Tables'!BA6/Prices!H36</f>
        <v>#VALUE!</v>
      </c>
      <c r="J11" s="35" t="e">
        <f>+I11*(1-'Dep r by equipment nipa tables'!J3)+'Investment from Nipa Tables'!BB6/Prices!I36</f>
        <v>#VALUE!</v>
      </c>
      <c r="K11" s="35" t="e">
        <f>+J11*(1-'Dep r by equipment nipa tables'!K3)+'Investment from Nipa Tables'!BC6/Prices!J36</f>
        <v>#VALUE!</v>
      </c>
      <c r="L11" s="35" t="e">
        <f>+K11*(1-'Dep r by equipment nipa tables'!L3)+'Investment from Nipa Tables'!BD6/Prices!K36</f>
        <v>#VALUE!</v>
      </c>
      <c r="M11" s="35" t="e">
        <f>+L11*(1-'Dep r by equipment nipa tables'!M3)+'Investment from Nipa Tables'!BE6/Prices!L36</f>
        <v>#VALUE!</v>
      </c>
      <c r="N11" s="35" t="e">
        <f>+M11*(1-'Dep r by equipment nipa tables'!N3)+'Investment from Nipa Tables'!BF6/Prices!M36</f>
        <v>#VALUE!</v>
      </c>
      <c r="O11" s="35" t="e">
        <f>+N11*(1-'Dep r by equipment nipa tables'!O3)+'Investment from Nipa Tables'!BG6/Prices!N36</f>
        <v>#VALUE!</v>
      </c>
      <c r="P11" s="35" t="e">
        <f>+O11*(1-'Dep r by equipment nipa tables'!P3)+'Investment from Nipa Tables'!BH6/Prices!O36</f>
        <v>#VALUE!</v>
      </c>
      <c r="Q11" s="35" t="e">
        <f>+P11*(1-'Dep r by equipment nipa tables'!Q3)+'Investment from Nipa Tables'!BI6/Prices!P36</f>
        <v>#VALUE!</v>
      </c>
      <c r="R11" s="35" t="e">
        <f>+Q11*(1-'Dep r by equipment nipa tables'!R3)+'Investment from Nipa Tables'!BJ6/Prices!Q36</f>
        <v>#VALUE!</v>
      </c>
      <c r="S11" s="35" t="e">
        <f>+R11*(1-'Dep r by equipment nipa tables'!S3)+'Investment from Nipa Tables'!BK6/Prices!R36</f>
        <v>#VALUE!</v>
      </c>
      <c r="T11" s="35" t="e">
        <f>+S11*(1-'Dep r by equipment nipa tables'!T3)+'Investment from Nipa Tables'!BL6/Prices!S36</f>
        <v>#VALUE!</v>
      </c>
      <c r="U11" s="35" t="e">
        <f>+T11*(1-'Dep r by equipment nipa tables'!U3)+'Investment from Nipa Tables'!BM6/Prices!T36</f>
        <v>#VALUE!</v>
      </c>
      <c r="V11" s="35" t="e">
        <f>+U11*(1-'Dep r by equipment nipa tables'!V3)+'Investment from Nipa Tables'!BN6/Prices!U36</f>
        <v>#VALUE!</v>
      </c>
      <c r="W11" s="35" t="e">
        <f>+V11*(1-'Dep r by equipment nipa tables'!W3)+'Investment from Nipa Tables'!BO6/Prices!V36</f>
        <v>#VALUE!</v>
      </c>
      <c r="X11" s="35" t="e">
        <f>+W11*(1-'Dep r by equipment nipa tables'!X3)+'Investment from Nipa Tables'!BP6/Prices!W36</f>
        <v>#VALUE!</v>
      </c>
      <c r="Y11" s="35" t="e">
        <f>+X11*(1-'Dep r by equipment nipa tables'!Y3)+'Investment from Nipa Tables'!BQ6/Prices!X36</f>
        <v>#VALUE!</v>
      </c>
      <c r="Z11" s="35" t="e">
        <f>+Y11*(1-'Dep r by equipment nipa tables'!Z3)+'Investment from Nipa Tables'!BR6/Prices!Y36</f>
        <v>#VALUE!</v>
      </c>
      <c r="AA11" s="35" t="e">
        <f>+Z11*(1-'Dep r by equipment nipa tables'!AA3)+'Investment from Nipa Tables'!BS6/Prices!Z36</f>
        <v>#VALUE!</v>
      </c>
      <c r="AB11" s="35" t="e">
        <f>+AA11*(1-'Dep r by equipment nipa tables'!AB3)+'Investment from Nipa Tables'!BT6/Prices!AA36</f>
        <v>#VALUE!</v>
      </c>
      <c r="AC11" s="35" t="e">
        <f>+AB11*(1-'Dep r by equipment nipa tables'!AC3)+'Investment from Nipa Tables'!BU6/Prices!AB36</f>
        <v>#VALUE!</v>
      </c>
      <c r="AD11" s="35" t="e">
        <f>+AC11*(1-'Dep r by equipment nipa tables'!AD3)+'Investment from Nipa Tables'!BV6/Prices!AC36</f>
        <v>#VALUE!</v>
      </c>
      <c r="AE11" s="35" t="e">
        <f>+AD11*(1-'Dep r by equipment nipa tables'!AE3)+'Investment from Nipa Tables'!BW6/Prices!AD36</f>
        <v>#VALUE!</v>
      </c>
      <c r="AF11" s="35" t="e">
        <f>+AE11*(1-'Dep r by equipment nipa tables'!AF3)+'Investment from Nipa Tables'!BX6/Prices!AE36</f>
        <v>#VALUE!</v>
      </c>
      <c r="AG11" s="35" t="e">
        <f>+AF11*(1-'Dep r by equipment nipa tables'!AG3)+'Investment from Nipa Tables'!BY6/Prices!AF36</f>
        <v>#VALUE!</v>
      </c>
      <c r="AH11" s="35" t="e">
        <f>+AG11*(1-'Dep r by equipment nipa tables'!AH3)+'Investment from Nipa Tables'!BZ6/Prices!AG36</f>
        <v>#VALUE!</v>
      </c>
      <c r="AI11" s="35" t="e">
        <f>+AH11*(1-'Dep r by equipment nipa tables'!AI3)+'Investment from Nipa Tables'!CA6/Prices!AH36</f>
        <v>#VALUE!</v>
      </c>
      <c r="AJ11" s="35" t="e">
        <f>+AI11*(1-'Dep r by equipment nipa tables'!AJ3)+'Investment from Nipa Tables'!CB6/Prices!AI36</f>
        <v>#VALUE!</v>
      </c>
      <c r="AK11" s="35" t="e">
        <f>+AJ11*(1-'Dep r by equipment nipa tables'!AK3)+'Investment from Nipa Tables'!CC6/Prices!AJ36</f>
        <v>#VALUE!</v>
      </c>
      <c r="AL11" s="35" t="e">
        <f>+AK11*(1-'Dep r by equipment nipa tables'!AL3)+'Investment from Nipa Tables'!CD6/Prices!AK36</f>
        <v>#VALUE!</v>
      </c>
      <c r="AM11" s="35" t="e">
        <f>+AL11*(1-'Dep r by equipment nipa tables'!AM3)+'Investment from Nipa Tables'!CE6/Prices!AL36</f>
        <v>#VALUE!</v>
      </c>
      <c r="AN11" s="35" t="e">
        <f>+AM11*(1-'Dep r by equipment nipa tables'!AN3)+'Investment from Nipa Tables'!CF6/Prices!AM36</f>
        <v>#VALUE!</v>
      </c>
      <c r="AO11" s="35" t="e">
        <f>+AN11*(1-'Dep r by equipment nipa tables'!AO3)+'Investment from Nipa Tables'!CG6/Prices!AN36</f>
        <v>#VALUE!</v>
      </c>
      <c r="AP11" s="35" t="e">
        <f>+AO11*(1-'Dep r by equipment nipa tables'!AP3)+'Investment from Nipa Tables'!CH6/Prices!AO36</f>
        <v>#VALUE!</v>
      </c>
      <c r="AQ11" s="35" t="e">
        <f>+AP11*(1-'Dep r by equipment nipa tables'!AQ3)+'Investment from Nipa Tables'!CI6/Prices!AP36</f>
        <v>#VALUE!</v>
      </c>
      <c r="AR11" s="35" t="e">
        <f>+AQ11*(1-'Dep r by equipment nipa tables'!AR3)+'Investment from Nipa Tables'!CJ6/Prices!AQ36</f>
        <v>#VALUE!</v>
      </c>
      <c r="AS11" s="35" t="e">
        <f>+AR11*(1-'Dep r by equipment nipa tables'!AS3)+'Investment from Nipa Tables'!CK6/Prices!AR36</f>
        <v>#VALUE!</v>
      </c>
      <c r="AT11" s="35" t="e">
        <f>+AS11*(1-'Dep r by equipment nipa tables'!AT3)+'Investment from Nipa Tables'!CL6/Prices!AS36</f>
        <v>#VALUE!</v>
      </c>
      <c r="AU11" s="35" t="e">
        <f>+AT11*(1-'Dep r by equipment nipa tables'!AU3)+'Investment from Nipa Tables'!CM6/Prices!AT36</f>
        <v>#VALUE!</v>
      </c>
      <c r="AV11" s="35" t="e">
        <f>+AU11*(1-'Dep r by equipment nipa tables'!AV3)+'Investment from Nipa Tables'!CN6/Prices!AU36</f>
        <v>#VALUE!</v>
      </c>
      <c r="AW11" s="35" t="e">
        <f>+AV11*(1-'Dep r by equipment nipa tables'!AW3)+'Investment from Nipa Tables'!CO6/Prices!AV36</f>
        <v>#VALUE!</v>
      </c>
      <c r="AX11" s="35" t="e">
        <f>+AW11*(1-'Dep r by equipment nipa tables'!AX3)+'Investment from Nipa Tables'!CP6/Prices!AW36</f>
        <v>#VALUE!</v>
      </c>
      <c r="AY11" s="35" t="e">
        <f>+AX11*(1-'Dep r by equipment nipa tables'!AY3)+'Investment from Nipa Tables'!CQ6/Prices!AX36</f>
        <v>#VALUE!</v>
      </c>
      <c r="AZ11" s="35" t="e">
        <f>+AY11*(1-'Dep r by equipment nipa tables'!AZ3)+'Investment from Nipa Tables'!CR6/Prices!AY36</f>
        <v>#VALUE!</v>
      </c>
      <c r="BA11" s="35" t="e">
        <f>+AZ11*(1-'Dep r by equipment nipa tables'!BA3)+'Investment from Nipa Tables'!CS6/Prices!AZ36</f>
        <v>#VALUE!</v>
      </c>
      <c r="BB11" s="35" t="e">
        <f>+BA11*(1-'Dep r by equipment nipa tables'!BB3)+'Investment from Nipa Tables'!CT6/Prices!BA36</f>
        <v>#VALUE!</v>
      </c>
      <c r="BC11" s="35" t="e">
        <f>+BB11*(1-'Dep r by equipment nipa tables'!BC3)+'Investment from Nipa Tables'!CU6/Prices!BB36</f>
        <v>#VALUE!</v>
      </c>
      <c r="BD11" s="35" t="e">
        <f>+BC11*(1-'Dep r by equipment nipa tables'!BD3)+'Investment from Nipa Tables'!CV6/Prices!BC36</f>
        <v>#VALUE!</v>
      </c>
      <c r="BE11" s="35" t="e">
        <f>+BD11*(1-'Dep r by equipment nipa tables'!BE3)+'Investment from Nipa Tables'!CW6/Prices!BD36</f>
        <v>#VALUE!</v>
      </c>
      <c r="BF11" s="35" t="e">
        <f>+BE11*(1-'Dep r by equipment nipa tables'!BF3)+'Investment from Nipa Tables'!CX6/Prices!BE36</f>
        <v>#VALUE!</v>
      </c>
      <c r="BG11" s="35" t="e">
        <f>+BF11*(1-'Dep r by equipment nipa tables'!BG3)+'Investment from Nipa Tables'!CY6/Prices!BF36</f>
        <v>#VALUE!</v>
      </c>
      <c r="BH11" s="35" t="e">
        <f>+BG11*(1-'Dep r by equipment nipa tables'!BH3)+'Investment from Nipa Tables'!CZ6/Prices!BG36</f>
        <v>#VALUE!</v>
      </c>
      <c r="BI11" s="35" t="e">
        <f>+BH11*(1-'Dep r by equipment nipa tables'!BI3)+'Investment from Nipa Tables'!DA6/Prices!BH36</f>
        <v>#VALUE!</v>
      </c>
      <c r="BJ11" s="35" t="e">
        <f>+BI11*(1-'Dep r by equipment nipa tables'!BJ3)+'Investment from Nipa Tables'!DB6/Prices!BI36</f>
        <v>#VALUE!</v>
      </c>
      <c r="BK11" s="35" t="e">
        <f>+BJ11*(1-'Dep r by equipment nipa tables'!BK3)+'Investment from Nipa Tables'!DC6/Prices!BJ36</f>
        <v>#VALUE!</v>
      </c>
      <c r="BL11" s="35" t="e">
        <f>+BK11*(1-'Dep r by equipment nipa tables'!BL3)+'Investment from Nipa Tables'!DD6/Prices!BK36</f>
        <v>#VALUE!</v>
      </c>
      <c r="BM11" s="35" t="e">
        <f>+BL11*(1-'Dep r by equipment nipa tables'!BM3)+'Investment from Nipa Tables'!DE6/Prices!BL36</f>
        <v>#VALUE!</v>
      </c>
      <c r="BN11" s="35" t="e">
        <f>+BM11*(1-'Dep r by equipment nipa tables'!BN3)+'Investment from Nipa Tables'!DF6/Prices!BM36</f>
        <v>#VALUE!</v>
      </c>
      <c r="BO11" s="35" t="e">
        <f>+BN11*(1-'Dep r by equipment nipa tables'!BO3)+'Investment from Nipa Tables'!DG6/Prices!BN36</f>
        <v>#VALUE!</v>
      </c>
      <c r="BP11" s="35" t="e">
        <f>+BO11*(1-'Dep r by equipment nipa tables'!BP3)+'Investment from Nipa Tables'!DH6/Prices!BO36</f>
        <v>#VALUE!</v>
      </c>
      <c r="BQ11" s="35" t="e">
        <f>+BP11*(1-'Dep r by equipment nipa tables'!BQ3)+'Investment from Nipa Tables'!DI6/Prices!BP36</f>
        <v>#VALUE!</v>
      </c>
      <c r="BR11" s="35" t="e">
        <f>+BQ11*(1-'Dep r by equipment nipa tables'!BR3)+'Investment from Nipa Tables'!DJ6/Prices!BQ36</f>
        <v>#VALUE!</v>
      </c>
      <c r="BS11" s="35" t="e">
        <f>+BR11*(1-'Dep r by equipment nipa tables'!BS3)+'Investment from Nipa Tables'!DK6/Prices!BR36</f>
        <v>#VALUE!</v>
      </c>
      <c r="BT11" s="35" t="e">
        <f>+BS11*(1-'Dep r by equipment nipa tables'!BT3)+'Investment from Nipa Tables'!DL6/Prices!BS36</f>
        <v>#VALUE!</v>
      </c>
    </row>
    <row r="12" spans="1:75" x14ac:dyDescent="0.25">
      <c r="A12" s="29">
        <v>13</v>
      </c>
      <c r="B12" t="s">
        <v>86</v>
      </c>
      <c r="C12" s="35">
        <v>0</v>
      </c>
      <c r="D12" s="35">
        <f>+C12*(1-'Dep r by equipment nipa tables'!D4)+'Investment from Nipa Tables'!AV7/Prices!C37</f>
        <v>10.45855456962637</v>
      </c>
      <c r="E12" s="35">
        <f>+D12*(1-'Dep r by equipment nipa tables'!E4)+'Investment from Nipa Tables'!AW7/Prices!D37</f>
        <v>21.181863300877758</v>
      </c>
      <c r="F12" s="35">
        <f>+E12*(1-'Dep r by equipment nipa tables'!F4)+'Investment from Nipa Tables'!AX7/Prices!E37</f>
        <v>29.624399677626272</v>
      </c>
      <c r="G12" s="35">
        <f>+F12*(1-'Dep r by equipment nipa tables'!G4)+'Investment from Nipa Tables'!AY7/Prices!F37</f>
        <v>39.308647192518961</v>
      </c>
      <c r="H12" s="35">
        <f>+G12*(1-'Dep r by equipment nipa tables'!H4)+'Investment from Nipa Tables'!AZ7/Prices!G37</f>
        <v>52.147693660455815</v>
      </c>
      <c r="I12" s="35">
        <f>+H12*(1-'Dep r by equipment nipa tables'!I4)+'Investment from Nipa Tables'!BA7/Prices!H37</f>
        <v>67.22796827694664</v>
      </c>
      <c r="J12" s="35">
        <f>+I12*(1-'Dep r by equipment nipa tables'!J4)+'Investment from Nipa Tables'!BB7/Prices!I37</f>
        <v>83.62130110542742</v>
      </c>
      <c r="K12" s="35">
        <f>+J12*(1-'Dep r by equipment nipa tables'!K4)+'Investment from Nipa Tables'!BC7/Prices!J37</f>
        <v>101.04916464638515</v>
      </c>
      <c r="L12" s="35">
        <f>+K12*(1-'Dep r by equipment nipa tables'!L4)+'Investment from Nipa Tables'!BD7/Prices!K37</f>
        <v>118.70814675076858</v>
      </c>
      <c r="M12" s="35">
        <f>+L12*(1-'Dep r by equipment nipa tables'!M4)+'Investment from Nipa Tables'!BE7/Prices!L37</f>
        <v>139.19724571264135</v>
      </c>
      <c r="N12" s="35">
        <f>+M12*(1-'Dep r by equipment nipa tables'!N4)+'Investment from Nipa Tables'!BF7/Prices!M37</f>
        <v>162.73261432024032</v>
      </c>
      <c r="O12" s="35">
        <f>+N12*(1-'Dep r by equipment nipa tables'!O4)+'Investment from Nipa Tables'!BG7/Prices!N37</f>
        <v>183.30115549093571</v>
      </c>
      <c r="P12" s="35">
        <f>+O12*(1-'Dep r by equipment nipa tables'!P4)+'Investment from Nipa Tables'!BH7/Prices!O37</f>
        <v>203.57251255699708</v>
      </c>
      <c r="Q12" s="35">
        <f>+P12*(1-'Dep r by equipment nipa tables'!Q4)+'Investment from Nipa Tables'!BI7/Prices!P37</f>
        <v>223.30985073301468</v>
      </c>
      <c r="R12" s="35">
        <f>+Q12*(1-'Dep r by equipment nipa tables'!R4)+'Investment from Nipa Tables'!BJ7/Prices!Q37</f>
        <v>242.36735964379395</v>
      </c>
      <c r="S12" s="35">
        <f>+R12*(1-'Dep r by equipment nipa tables'!S4)+'Investment from Nipa Tables'!BK7/Prices!R37</f>
        <v>259.67072010893253</v>
      </c>
      <c r="T12" s="35">
        <f>+S12*(1-'Dep r by equipment nipa tables'!T4)+'Investment from Nipa Tables'!BL7/Prices!S37</f>
        <v>280.10338770867605</v>
      </c>
      <c r="U12" s="35">
        <f>+T12*(1-'Dep r by equipment nipa tables'!U4)+'Investment from Nipa Tables'!BM7/Prices!T37</f>
        <v>304.40690152332672</v>
      </c>
      <c r="V12" s="35">
        <f>+U12*(1-'Dep r by equipment nipa tables'!V4)+'Investment from Nipa Tables'!BN7/Prices!U37</f>
        <v>335.04890543403803</v>
      </c>
      <c r="W12" s="35">
        <f>+V12*(1-'Dep r by equipment nipa tables'!W4)+'Investment from Nipa Tables'!BO7/Prices!V37</f>
        <v>372.26100616675012</v>
      </c>
      <c r="X12" s="35">
        <f>+W12*(1-'Dep r by equipment nipa tables'!X4)+'Investment from Nipa Tables'!BP7/Prices!W37</f>
        <v>407.87472594376885</v>
      </c>
      <c r="Y12" s="35">
        <f>+X12*(1-'Dep r by equipment nipa tables'!Y4)+'Investment from Nipa Tables'!BQ7/Prices!X37</f>
        <v>449.80455414278026</v>
      </c>
      <c r="Z12" s="35">
        <f>+Y12*(1-'Dep r by equipment nipa tables'!Z4)+'Investment from Nipa Tables'!BR7/Prices!Y37</f>
        <v>495.72537851674599</v>
      </c>
      <c r="AA12" s="35">
        <f>+Z12*(1-'Dep r by equipment nipa tables'!AA4)+'Investment from Nipa Tables'!BS7/Prices!Z37</f>
        <v>549.15567278123126</v>
      </c>
      <c r="AB12" s="35">
        <f>+AA12*(1-'Dep r by equipment nipa tables'!AB4)+'Investment from Nipa Tables'!BT7/Prices!AA37</f>
        <v>604.97110695463039</v>
      </c>
      <c r="AC12" s="35">
        <f>+AB12*(1-'Dep r by equipment nipa tables'!AC4)+'Investment from Nipa Tables'!BU7/Prices!AB37</f>
        <v>661.68925326617875</v>
      </c>
      <c r="AD12" s="35">
        <f>+AC12*(1-'Dep r by equipment nipa tables'!AD4)+'Investment from Nipa Tables'!BV7/Prices!AC37</f>
        <v>727.12843664156094</v>
      </c>
      <c r="AE12" s="35">
        <f>+AD12*(1-'Dep r by equipment nipa tables'!AE4)+'Investment from Nipa Tables'!BW7/Prices!AD37</f>
        <v>804.94178552499284</v>
      </c>
      <c r="AF12" s="35">
        <f>+AE12*(1-'Dep r by equipment nipa tables'!AF4)+'Investment from Nipa Tables'!BX7/Prices!AE37</f>
        <v>878.18673296680731</v>
      </c>
      <c r="AG12" s="35">
        <f>+AF12*(1-'Dep r by equipment nipa tables'!AG4)+'Investment from Nipa Tables'!BY7/Prices!AF37</f>
        <v>956.73232257723055</v>
      </c>
      <c r="AH12" s="35">
        <f>+AG12*(1-'Dep r by equipment nipa tables'!AH4)+'Investment from Nipa Tables'!BZ7/Prices!AG37</f>
        <v>1031.2939684066887</v>
      </c>
      <c r="AI12" s="35">
        <f>+AH12*(1-'Dep r by equipment nipa tables'!AI4)+'Investment from Nipa Tables'!CA7/Prices!AH37</f>
        <v>1111.5251098076399</v>
      </c>
      <c r="AJ12" s="35">
        <f>+AI12*(1-'Dep r by equipment nipa tables'!AJ4)+'Investment from Nipa Tables'!CB7/Prices!AI37</f>
        <v>1195.6831699910217</v>
      </c>
      <c r="AK12" s="35">
        <f>+AJ12*(1-'Dep r by equipment nipa tables'!AK4)+'Investment from Nipa Tables'!CC7/Prices!AJ37</f>
        <v>1266.3678521640873</v>
      </c>
      <c r="AL12" s="35">
        <f>+AK12*(1-'Dep r by equipment nipa tables'!AL4)+'Investment from Nipa Tables'!CD7/Prices!AK37</f>
        <v>1339.675295294845</v>
      </c>
      <c r="AM12" s="35">
        <f>+AL12*(1-'Dep r by equipment nipa tables'!AM4)+'Investment from Nipa Tables'!CE7/Prices!AL37</f>
        <v>1399.9712104425885</v>
      </c>
      <c r="AN12" s="35">
        <f>+AM12*(1-'Dep r by equipment nipa tables'!AN4)+'Investment from Nipa Tables'!CF7/Prices!AM37</f>
        <v>1451.9155159371278</v>
      </c>
      <c r="AO12" s="35">
        <f>+AN12*(1-'Dep r by equipment nipa tables'!AO4)+'Investment from Nipa Tables'!CG7/Prices!AN37</f>
        <v>1512.4081921600937</v>
      </c>
      <c r="AP12" s="35">
        <f>+AO12*(1-'Dep r by equipment nipa tables'!AP4)+'Investment from Nipa Tables'!CH7/Prices!AO37</f>
        <v>1578.7533379812562</v>
      </c>
      <c r="AQ12" s="35">
        <f>+AP12*(1-'Dep r by equipment nipa tables'!AQ4)+'Investment from Nipa Tables'!CI7/Prices!AP37</f>
        <v>1641.6124396966522</v>
      </c>
      <c r="AR12" s="35">
        <f>+AQ12*(1-'Dep r by equipment nipa tables'!AR4)+'Investment from Nipa Tables'!CJ7/Prices!AQ37</f>
        <v>1700.8314832142046</v>
      </c>
      <c r="AS12" s="35">
        <f>+AR12*(1-'Dep r by equipment nipa tables'!AS4)+'Investment from Nipa Tables'!CK7/Prices!AR37</f>
        <v>1764.2693146837653</v>
      </c>
      <c r="AT12" s="35">
        <f>+AS12*(1-'Dep r by equipment nipa tables'!AT4)+'Investment from Nipa Tables'!CL7/Prices!AS37</f>
        <v>1835.0538097269703</v>
      </c>
      <c r="AU12" s="35">
        <f>+AT12*(1-'Dep r by equipment nipa tables'!AU4)+'Investment from Nipa Tables'!CM7/Prices!AT37</f>
        <v>1908.0094911991696</v>
      </c>
      <c r="AV12" s="35">
        <f>+AU12*(1-'Dep r by equipment nipa tables'!AV4)+'Investment from Nipa Tables'!CN7/Prices!AU37</f>
        <v>1979.3384350466613</v>
      </c>
      <c r="AW12" s="35">
        <f>+AV12*(1-'Dep r by equipment nipa tables'!AW4)+'Investment from Nipa Tables'!CO7/Prices!AV37</f>
        <v>2050.7725184635883</v>
      </c>
      <c r="AX12" s="35">
        <f>+AW12*(1-'Dep r by equipment nipa tables'!AX4)+'Investment from Nipa Tables'!CP7/Prices!AW37</f>
        <v>2124.6676188363604</v>
      </c>
      <c r="AY12" s="35">
        <f>+AX12*(1-'Dep r by equipment nipa tables'!AY4)+'Investment from Nipa Tables'!CQ7/Prices!AX37</f>
        <v>2207.4955868003672</v>
      </c>
      <c r="AZ12" s="35">
        <f>+AY12*(1-'Dep r by equipment nipa tables'!AZ4)+'Investment from Nipa Tables'!CR7/Prices!AY37</f>
        <v>2295.1572733916751</v>
      </c>
      <c r="BA12" s="35">
        <f>+AZ12*(1-'Dep r by equipment nipa tables'!BA4)+'Investment from Nipa Tables'!CS7/Prices!AZ37</f>
        <v>2389.0495502790918</v>
      </c>
      <c r="BB12" s="35">
        <f>+BA12*(1-'Dep r by equipment nipa tables'!BB4)+'Investment from Nipa Tables'!CT7/Prices!BA37</f>
        <v>2479.6213422598039</v>
      </c>
      <c r="BC12" s="35">
        <f>+BB12*(1-'Dep r by equipment nipa tables'!BC4)+'Investment from Nipa Tables'!CU7/Prices!BB37</f>
        <v>2576.5242262927572</v>
      </c>
      <c r="BD12" s="35">
        <f>+BC12*(1-'Dep r by equipment nipa tables'!BD4)+'Investment from Nipa Tables'!CV7/Prices!BC37</f>
        <v>2684.9086926708874</v>
      </c>
      <c r="BE12" s="35">
        <f>+BD12*(1-'Dep r by equipment nipa tables'!BE4)+'Investment from Nipa Tables'!CW7/Prices!BD37</f>
        <v>2799.8310872899087</v>
      </c>
      <c r="BF12" s="35">
        <f>+BE12*(1-'Dep r by equipment nipa tables'!BF4)+'Investment from Nipa Tables'!CX7/Prices!BE37</f>
        <v>2916.9170077133567</v>
      </c>
      <c r="BG12" s="35">
        <f>+BF12*(1-'Dep r by equipment nipa tables'!BG4)+'Investment from Nipa Tables'!CY7/Prices!BF37</f>
        <v>3015.0557297774662</v>
      </c>
      <c r="BH12" s="35">
        <f>+BG12*(1-'Dep r by equipment nipa tables'!BH4)+'Investment from Nipa Tables'!CZ7/Prices!BG37</f>
        <v>3126.0503254389032</v>
      </c>
      <c r="BI12" s="35">
        <f>+BH12*(1-'Dep r by equipment nipa tables'!BI4)+'Investment from Nipa Tables'!DA7/Prices!BH37</f>
        <v>3240.9534743110676</v>
      </c>
      <c r="BJ12" s="35">
        <f>+BI12*(1-'Dep r by equipment nipa tables'!BJ4)+'Investment from Nipa Tables'!DB7/Prices!BI37</f>
        <v>3372.7531871828651</v>
      </c>
      <c r="BK12" s="35">
        <f>+BJ12*(1-'Dep r by equipment nipa tables'!BK4)+'Investment from Nipa Tables'!DC7/Prices!BJ37</f>
        <v>3521.172256908651</v>
      </c>
      <c r="BL12" s="35">
        <f>+BK12*(1-'Dep r by equipment nipa tables'!BL4)+'Investment from Nipa Tables'!DD7/Prices!BK37</f>
        <v>3685.5016561232469</v>
      </c>
      <c r="BM12" s="35">
        <f>+BL12*(1-'Dep r by equipment nipa tables'!BM4)+'Investment from Nipa Tables'!DE7/Prices!BL37</f>
        <v>3864.1947932517037</v>
      </c>
      <c r="BN12" s="35">
        <f>+BM12*(1-'Dep r by equipment nipa tables'!BN4)+'Investment from Nipa Tables'!DF7/Prices!BM37</f>
        <v>4004.1747932517037</v>
      </c>
      <c r="BO12" s="35">
        <f>+BN12*(1-'Dep r by equipment nipa tables'!BO4)+'Investment from Nipa Tables'!DG7/Prices!BN37</f>
        <v>4136.8596845572993</v>
      </c>
      <c r="BP12" s="35">
        <f>+BO12*(1-'Dep r by equipment nipa tables'!BP4)+'Investment from Nipa Tables'!DH7/Prices!BO37</f>
        <v>4301.9416292455517</v>
      </c>
      <c r="BQ12" s="35">
        <f>+BP12*(1-'Dep r by equipment nipa tables'!BQ4)+'Investment from Nipa Tables'!DI7/Prices!BP37</f>
        <v>4494.5786784362917</v>
      </c>
      <c r="BR12" s="35">
        <f>+BQ12*(1-'Dep r by equipment nipa tables'!BR4)+'Investment from Nipa Tables'!DJ7/Prices!BQ37</f>
        <v>4691.8164151434594</v>
      </c>
      <c r="BS12" s="35">
        <f>+BR12*(1-'Dep r by equipment nipa tables'!BS4)+'Investment from Nipa Tables'!DK7/Prices!BR37</f>
        <v>4904.0636723784964</v>
      </c>
      <c r="BT12" s="35">
        <f>+BS12*(1-'Dep r by equipment nipa tables'!BT4)+'Investment from Nipa Tables'!DL7/Prices!BS37</f>
        <v>5118.4142633792871</v>
      </c>
    </row>
    <row r="13" spans="1:75" x14ac:dyDescent="0.25">
      <c r="A13" s="29">
        <v>14</v>
      </c>
      <c r="B13" t="s">
        <v>88</v>
      </c>
      <c r="C13" s="35">
        <v>0</v>
      </c>
      <c r="D13" s="35">
        <f>+C13*(1-'Dep r by equipment nipa tables'!D5)+'Investment from Nipa Tables'!AV8/Prices!C38</f>
        <v>0.50155676932965498</v>
      </c>
      <c r="E13" s="35">
        <f>+D13*(1-'Dep r by equipment nipa tables'!E5)+'Investment from Nipa Tables'!AW8/Prices!D38</f>
        <v>1.4384616015366154</v>
      </c>
      <c r="F13" s="35">
        <f>+E13*(1-'Dep r by equipment nipa tables'!F5)+'Investment from Nipa Tables'!AX8/Prices!E38</f>
        <v>2.5361338716179338</v>
      </c>
      <c r="G13" s="35">
        <f>+F13*(1-'Dep r by equipment nipa tables'!G5)+'Investment from Nipa Tables'!AY8/Prices!F38</f>
        <v>4.2327149831568542</v>
      </c>
      <c r="H13" s="35">
        <f>+G13*(1-'Dep r by equipment nipa tables'!H5)+'Investment from Nipa Tables'!AZ8/Prices!G38</f>
        <v>5.5985240062666426</v>
      </c>
      <c r="I13" s="35">
        <f>+H13*(1-'Dep r by equipment nipa tables'!I5)+'Investment from Nipa Tables'!BA8/Prices!H38</f>
        <v>8.1125408429092261</v>
      </c>
      <c r="J13" s="35">
        <f>+I13*(1-'Dep r by equipment nipa tables'!J5)+'Investment from Nipa Tables'!BB8/Prices!I38</f>
        <v>10.382202654170769</v>
      </c>
      <c r="K13" s="35">
        <f>+J13*(1-'Dep r by equipment nipa tables'!K5)+'Investment from Nipa Tables'!BC8/Prices!J38</f>
        <v>13.672156192963316</v>
      </c>
      <c r="L13" s="35">
        <f>+K13*(1-'Dep r by equipment nipa tables'!L5)+'Investment from Nipa Tables'!BD8/Prices!K38</f>
        <v>16.869963214853261</v>
      </c>
      <c r="M13" s="35">
        <f>+L13*(1-'Dep r by equipment nipa tables'!M5)+'Investment from Nipa Tables'!BE8/Prices!L38</f>
        <v>20.152039769913678</v>
      </c>
      <c r="N13" s="35">
        <f>+M13*(1-'Dep r by equipment nipa tables'!N5)+'Investment from Nipa Tables'!BF8/Prices!M38</f>
        <v>24.945003290838123</v>
      </c>
      <c r="O13" s="35">
        <f>+N13*(1-'Dep r by equipment nipa tables'!O5)+'Investment from Nipa Tables'!BG8/Prices!N38</f>
        <v>30.114273865058287</v>
      </c>
      <c r="P13" s="35">
        <f>+O13*(1-'Dep r by equipment nipa tables'!P5)+'Investment from Nipa Tables'!BH8/Prices!O38</f>
        <v>34.740227712258303</v>
      </c>
      <c r="Q13" s="35">
        <f>+P13*(1-'Dep r by equipment nipa tables'!Q5)+'Investment from Nipa Tables'!BI8/Prices!P38</f>
        <v>39.53205948264651</v>
      </c>
      <c r="R13" s="35">
        <f>+Q13*(1-'Dep r by equipment nipa tables'!R5)+'Investment from Nipa Tables'!BJ8/Prices!Q38</f>
        <v>43.758927978071405</v>
      </c>
      <c r="S13" s="35">
        <f>+R13*(1-'Dep r by equipment nipa tables'!S5)+'Investment from Nipa Tables'!BK8/Prices!R38</f>
        <v>47.387084882749576</v>
      </c>
      <c r="T13" s="35">
        <f>+S13*(1-'Dep r by equipment nipa tables'!T5)+'Investment from Nipa Tables'!BL8/Prices!S38</f>
        <v>50.845107809833848</v>
      </c>
      <c r="U13" s="35">
        <f>+T13*(1-'Dep r by equipment nipa tables'!U5)+'Investment from Nipa Tables'!BM8/Prices!T38</f>
        <v>54.353047697715624</v>
      </c>
      <c r="V13" s="35">
        <f>+U13*(1-'Dep r by equipment nipa tables'!V5)+'Investment from Nipa Tables'!BN8/Prices!U38</f>
        <v>58.057368933174267</v>
      </c>
      <c r="W13" s="35">
        <f>+V13*(1-'Dep r by equipment nipa tables'!W5)+'Investment from Nipa Tables'!BO8/Prices!V38</f>
        <v>62.996894148540193</v>
      </c>
      <c r="X13" s="35">
        <f>+W13*(1-'Dep r by equipment nipa tables'!X5)+'Investment from Nipa Tables'!BP8/Prices!W38</f>
        <v>70.668748095993919</v>
      </c>
      <c r="Y13" s="35">
        <f>+X13*(1-'Dep r by equipment nipa tables'!Y5)+'Investment from Nipa Tables'!BQ8/Prices!X38</f>
        <v>80.772007852836524</v>
      </c>
      <c r="Z13" s="35">
        <f>+Y13*(1-'Dep r by equipment nipa tables'!Z5)+'Investment from Nipa Tables'!BR8/Prices!Y38</f>
        <v>91.949506772373752</v>
      </c>
      <c r="AA13" s="35">
        <f>+Z13*(1-'Dep r by equipment nipa tables'!AA5)+'Investment from Nipa Tables'!BS8/Prices!Z38</f>
        <v>104.18696364195617</v>
      </c>
      <c r="AB13" s="35">
        <f>+AA13*(1-'Dep r by equipment nipa tables'!AB5)+'Investment from Nipa Tables'!BT8/Prices!AA38</f>
        <v>118.61637878223965</v>
      </c>
      <c r="AC13" s="35">
        <f>+AB13*(1-'Dep r by equipment nipa tables'!AC5)+'Investment from Nipa Tables'!BU8/Prices!AB38</f>
        <v>135.0087101364889</v>
      </c>
      <c r="AD13" s="35">
        <f>+AC13*(1-'Dep r by equipment nipa tables'!AD5)+'Investment from Nipa Tables'!BV8/Prices!AC38</f>
        <v>150.21566484160218</v>
      </c>
      <c r="AE13" s="35">
        <f>+AD13*(1-'Dep r by equipment nipa tables'!AE5)+'Investment from Nipa Tables'!BW8/Prices!AD38</f>
        <v>164.16987065397785</v>
      </c>
      <c r="AF13" s="35">
        <f>+AE13*(1-'Dep r by equipment nipa tables'!AF5)+'Investment from Nipa Tables'!BX8/Prices!AE38</f>
        <v>175.97576354692507</v>
      </c>
      <c r="AG13" s="35">
        <f>+AF13*(1-'Dep r by equipment nipa tables'!AG5)+'Investment from Nipa Tables'!BY8/Prices!AF38</f>
        <v>186.98908127381839</v>
      </c>
      <c r="AH13" s="35">
        <f>+AG13*(1-'Dep r by equipment nipa tables'!AH5)+'Investment from Nipa Tables'!BZ8/Prices!AG38</f>
        <v>196.1641683613943</v>
      </c>
      <c r="AI13" s="35">
        <f>+AH13*(1-'Dep r by equipment nipa tables'!AI5)+'Investment from Nipa Tables'!CA8/Prices!AH38</f>
        <v>204.23310384357768</v>
      </c>
      <c r="AJ13" s="35">
        <f>+AI13*(1-'Dep r by equipment nipa tables'!AJ5)+'Investment from Nipa Tables'!CB8/Prices!AI38</f>
        <v>212.81644752996394</v>
      </c>
      <c r="AK13" s="35">
        <f>+AJ13*(1-'Dep r by equipment nipa tables'!AK5)+'Investment from Nipa Tables'!CC8/Prices!AJ38</f>
        <v>218.65539071132469</v>
      </c>
      <c r="AL13" s="35">
        <f>+AK13*(1-'Dep r by equipment nipa tables'!AL5)+'Investment from Nipa Tables'!CD8/Prices!AK38</f>
        <v>225.61808168884571</v>
      </c>
      <c r="AM13" s="35">
        <f>+AL13*(1-'Dep r by equipment nipa tables'!AM5)+'Investment from Nipa Tables'!CE8/Prices!AL38</f>
        <v>231.13532424819181</v>
      </c>
      <c r="AN13" s="35">
        <f>+AM13*(1-'Dep r by equipment nipa tables'!AN5)+'Investment from Nipa Tables'!CF8/Prices!AM38</f>
        <v>236.04769773932952</v>
      </c>
      <c r="AO13" s="35">
        <f>+AN13*(1-'Dep r by equipment nipa tables'!AO5)+'Investment from Nipa Tables'!CG8/Prices!AN38</f>
        <v>242.54857908988265</v>
      </c>
      <c r="AP13" s="35">
        <f>+AO13*(1-'Dep r by equipment nipa tables'!AP5)+'Investment from Nipa Tables'!CH8/Prices!AO38</f>
        <v>250.73099746735312</v>
      </c>
      <c r="AQ13" s="35">
        <f>+AP13*(1-'Dep r by equipment nipa tables'!AQ5)+'Investment from Nipa Tables'!CI8/Prices!AP38</f>
        <v>256.96835788079699</v>
      </c>
      <c r="AR13" s="35">
        <f>+AQ13*(1-'Dep r by equipment nipa tables'!AR5)+'Investment from Nipa Tables'!CJ8/Prices!AQ38</f>
        <v>267.83678311266181</v>
      </c>
      <c r="AS13" s="35">
        <f>+AR13*(1-'Dep r by equipment nipa tables'!AS5)+'Investment from Nipa Tables'!CK8/Prices!AR38</f>
        <v>278.68112589893263</v>
      </c>
      <c r="AT13" s="35">
        <f>+AS13*(1-'Dep r by equipment nipa tables'!AT5)+'Investment from Nipa Tables'!CL8/Prices!AS38</f>
        <v>292.14028900395579</v>
      </c>
      <c r="AU13" s="35">
        <f>+AT13*(1-'Dep r by equipment nipa tables'!AU5)+'Investment from Nipa Tables'!CM8/Prices!AT38</f>
        <v>304.0069044066953</v>
      </c>
      <c r="AV13" s="35">
        <f>+AU13*(1-'Dep r by equipment nipa tables'!AV5)+'Investment from Nipa Tables'!CN8/Prices!AU38</f>
        <v>319.19239146787805</v>
      </c>
      <c r="AW13" s="35">
        <f>+AV13*(1-'Dep r by equipment nipa tables'!AW5)+'Investment from Nipa Tables'!CO8/Prices!AV38</f>
        <v>333.85505259121379</v>
      </c>
      <c r="AX13" s="35">
        <f>+AW13*(1-'Dep r by equipment nipa tables'!AX5)+'Investment from Nipa Tables'!CP8/Prices!AW38</f>
        <v>348.28011911173877</v>
      </c>
      <c r="AY13" s="35">
        <f>+AX13*(1-'Dep r by equipment nipa tables'!AY5)+'Investment from Nipa Tables'!CQ8/Prices!AX38</f>
        <v>364.36306472798509</v>
      </c>
      <c r="AZ13" s="35">
        <f>+AY13*(1-'Dep r by equipment nipa tables'!AZ5)+'Investment from Nipa Tables'!CR8/Prices!AY38</f>
        <v>376.13121200371887</v>
      </c>
      <c r="BA13" s="35">
        <f>+AZ13*(1-'Dep r by equipment nipa tables'!BA5)+'Investment from Nipa Tables'!CS8/Prices!AZ38</f>
        <v>392.21930338710416</v>
      </c>
      <c r="BB13" s="35">
        <f>+BA13*(1-'Dep r by equipment nipa tables'!BB5)+'Investment from Nipa Tables'!CT8/Prices!BA38</f>
        <v>405.88799078887439</v>
      </c>
      <c r="BC13" s="35">
        <f>+BB13*(1-'Dep r by equipment nipa tables'!BC5)+'Investment from Nipa Tables'!CU8/Prices!BB38</f>
        <v>425.7845893629983</v>
      </c>
      <c r="BD13" s="35">
        <f>+BC13*(1-'Dep r by equipment nipa tables'!BD5)+'Investment from Nipa Tables'!CV8/Prices!BC38</f>
        <v>449.8667428285774</v>
      </c>
      <c r="BE13" s="35">
        <f>+BD13*(1-'Dep r by equipment nipa tables'!BE5)+'Investment from Nipa Tables'!CW8/Prices!BD38</f>
        <v>489.16144790564158</v>
      </c>
      <c r="BF13" s="35">
        <f>+BE13*(1-'Dep r by equipment nipa tables'!BF5)+'Investment from Nipa Tables'!CX8/Prices!BE38</f>
        <v>558.95325363091433</v>
      </c>
      <c r="BG13" s="35">
        <f>+BF13*(1-'Dep r by equipment nipa tables'!BG5)+'Investment from Nipa Tables'!CY8/Prices!BF38</f>
        <v>641.17925978024027</v>
      </c>
      <c r="BH13" s="35">
        <f>+BG13*(1-'Dep r by equipment nipa tables'!BH5)+'Investment from Nipa Tables'!CZ8/Prices!BG38</f>
        <v>714.15736239573721</v>
      </c>
      <c r="BI13" s="35">
        <f>+BH13*(1-'Dep r by equipment nipa tables'!BI5)+'Investment from Nipa Tables'!DA8/Prices!BH38</f>
        <v>739.5192461449617</v>
      </c>
      <c r="BJ13" s="35">
        <f>+BI13*(1-'Dep r by equipment nipa tables'!BJ5)+'Investment from Nipa Tables'!DB8/Prices!BI38</f>
        <v>770.92213318476365</v>
      </c>
      <c r="BK13" s="35">
        <f>+BJ13*(1-'Dep r by equipment nipa tables'!BK5)+'Investment from Nipa Tables'!DC8/Prices!BJ38</f>
        <v>814.43716425502396</v>
      </c>
      <c r="BL13" s="35">
        <f>+BK13*(1-'Dep r by equipment nipa tables'!BL5)+'Investment from Nipa Tables'!DD8/Prices!BK38</f>
        <v>894.6136341684587</v>
      </c>
      <c r="BM13" s="35">
        <f>+BL13*(1-'Dep r by equipment nipa tables'!BM5)+'Investment from Nipa Tables'!DE8/Prices!BL38</f>
        <v>981.03402884778563</v>
      </c>
      <c r="BN13" s="35">
        <f>+BM13*(1-'Dep r by equipment nipa tables'!BN5)+'Investment from Nipa Tables'!DF8/Prices!BM38</f>
        <v>1057.7140288477856</v>
      </c>
      <c r="BO13" s="35">
        <f>+BN13*(1-'Dep r by equipment nipa tables'!BO5)+'Investment from Nipa Tables'!DG8/Prices!BN38</f>
        <v>1106.0522441993826</v>
      </c>
      <c r="BP13" s="35">
        <f>+BO13*(1-'Dep r by equipment nipa tables'!BP5)+'Investment from Nipa Tables'!DH8/Prices!BO38</f>
        <v>1183.3365048334724</v>
      </c>
      <c r="BQ13" s="35">
        <f>+BP13*(1-'Dep r by equipment nipa tables'!BQ5)+'Investment from Nipa Tables'!DI8/Prices!BP38</f>
        <v>1296.3109056740916</v>
      </c>
      <c r="BR13" s="35">
        <f>+BQ13*(1-'Dep r by equipment nipa tables'!BR5)+'Investment from Nipa Tables'!DJ8/Prices!BQ38</f>
        <v>1394.4678164999175</v>
      </c>
      <c r="BS13" s="35">
        <f>+BR13*(1-'Dep r by equipment nipa tables'!BS5)+'Investment from Nipa Tables'!DK8/Prices!BR38</f>
        <v>1485.5471022497481</v>
      </c>
      <c r="BT13" s="35">
        <f>+BS13*(1-'Dep r by equipment nipa tables'!BT5)+'Investment from Nipa Tables'!DL8/Prices!BS38</f>
        <v>1604.5854714249401</v>
      </c>
    </row>
    <row r="14" spans="1:75" x14ac:dyDescent="0.25">
      <c r="A14" s="29">
        <v>14</v>
      </c>
      <c r="B14" t="s">
        <v>90</v>
      </c>
      <c r="C14" s="35">
        <v>0</v>
      </c>
      <c r="D14" s="35">
        <f>+C14*(1-'Dep r by equipment nipa tables'!D6)+'Investment from Nipa Tables'!AV9/Prices!C39</f>
        <v>0.64717002494149034</v>
      </c>
      <c r="E14" s="35">
        <f>+D14*(1-'Dep r by equipment nipa tables'!E6)+'Investment from Nipa Tables'!AW9/Prices!D39</f>
        <v>1.4781638761163598</v>
      </c>
      <c r="F14" s="35">
        <f>+E14*(1-'Dep r by equipment nipa tables'!F6)+'Investment from Nipa Tables'!AX9/Prices!E39</f>
        <v>2.1418726905841337</v>
      </c>
      <c r="G14" s="35">
        <f>+F14*(1-'Dep r by equipment nipa tables'!G6)+'Investment from Nipa Tables'!AY9/Prices!F39</f>
        <v>2.8752905669264797</v>
      </c>
      <c r="H14" s="35">
        <f>+G14*(1-'Dep r by equipment nipa tables'!H6)+'Investment from Nipa Tables'!AZ9/Prices!G39</f>
        <v>3.5446274391789587</v>
      </c>
      <c r="I14" s="35">
        <f>+H14*(1-'Dep r by equipment nipa tables'!I6)+'Investment from Nipa Tables'!BA9/Prices!H39</f>
        <v>3.9871697287752186</v>
      </c>
      <c r="J14" s="35">
        <f>+I14*(1-'Dep r by equipment nipa tables'!J6)+'Investment from Nipa Tables'!BB9/Prices!I39</f>
        <v>4.5985888289517973</v>
      </c>
      <c r="K14" s="35">
        <f>+J14*(1-'Dep r by equipment nipa tables'!K6)+'Investment from Nipa Tables'!BC9/Prices!J39</f>
        <v>5.4808110069520337</v>
      </c>
      <c r="L14" s="35">
        <f>+K14*(1-'Dep r by equipment nipa tables'!L6)+'Investment from Nipa Tables'!BD9/Prices!K39</f>
        <v>6.6398866912616583</v>
      </c>
      <c r="M14" s="35">
        <f>+L14*(1-'Dep r by equipment nipa tables'!M6)+'Investment from Nipa Tables'!BE9/Prices!L39</f>
        <v>8.2262236928741927</v>
      </c>
      <c r="N14" s="35">
        <f>+M14*(1-'Dep r by equipment nipa tables'!N6)+'Investment from Nipa Tables'!BF9/Prices!M39</f>
        <v>9.6918406372891059</v>
      </c>
      <c r="O14" s="35">
        <f>+N14*(1-'Dep r by equipment nipa tables'!O6)+'Investment from Nipa Tables'!BG9/Prices!N39</f>
        <v>11.038623775400106</v>
      </c>
      <c r="P14" s="35">
        <f>+O14*(1-'Dep r by equipment nipa tables'!P6)+'Investment from Nipa Tables'!BH9/Prices!O39</f>
        <v>12.466770600710179</v>
      </c>
      <c r="Q14" s="35">
        <f>+P14*(1-'Dep r by equipment nipa tables'!Q6)+'Investment from Nipa Tables'!BI9/Prices!P39</f>
        <v>13.757720712367277</v>
      </c>
      <c r="R14" s="35">
        <f>+Q14*(1-'Dep r by equipment nipa tables'!R6)+'Investment from Nipa Tables'!BJ9/Prices!Q39</f>
        <v>14.861836757346339</v>
      </c>
      <c r="S14" s="35">
        <f>+R14*(1-'Dep r by equipment nipa tables'!S6)+'Investment from Nipa Tables'!BK9/Prices!R39</f>
        <v>16.067431214700214</v>
      </c>
      <c r="T14" s="35">
        <f>+S14*(1-'Dep r by equipment nipa tables'!T6)+'Investment from Nipa Tables'!BL9/Prices!S39</f>
        <v>17.606961969908966</v>
      </c>
      <c r="U14" s="35">
        <f>+T14*(1-'Dep r by equipment nipa tables'!U6)+'Investment from Nipa Tables'!BM9/Prices!T39</f>
        <v>19.373283814863523</v>
      </c>
      <c r="V14" s="35">
        <f>+U14*(1-'Dep r by equipment nipa tables'!V6)+'Investment from Nipa Tables'!BN9/Prices!U39</f>
        <v>21.490038806554175</v>
      </c>
      <c r="W14" s="35">
        <f>+V14*(1-'Dep r by equipment nipa tables'!W6)+'Investment from Nipa Tables'!BO9/Prices!V39</f>
        <v>24.376214877160429</v>
      </c>
      <c r="X14" s="35">
        <f>+W14*(1-'Dep r by equipment nipa tables'!X6)+'Investment from Nipa Tables'!BP9/Prices!W39</f>
        <v>27.097603354064692</v>
      </c>
      <c r="Y14" s="35">
        <f>+X14*(1-'Dep r by equipment nipa tables'!Y6)+'Investment from Nipa Tables'!BQ9/Prices!X39</f>
        <v>30.004020544389277</v>
      </c>
      <c r="Z14" s="35">
        <f>+Y14*(1-'Dep r by equipment nipa tables'!Z6)+'Investment from Nipa Tables'!BR9/Prices!Y39</f>
        <v>33.075896690867175</v>
      </c>
      <c r="AA14" s="35">
        <f>+Z14*(1-'Dep r by equipment nipa tables'!AA6)+'Investment from Nipa Tables'!BS9/Prices!Z39</f>
        <v>35.666392828968434</v>
      </c>
      <c r="AB14" s="35">
        <f>+AA14*(1-'Dep r by equipment nipa tables'!AB6)+'Investment from Nipa Tables'!BT9/Prices!AA39</f>
        <v>38.245167265087332</v>
      </c>
      <c r="AC14" s="35">
        <f>+AB14*(1-'Dep r by equipment nipa tables'!AC6)+'Investment from Nipa Tables'!BU9/Prices!AB39</f>
        <v>41.20888239430689</v>
      </c>
      <c r="AD14" s="35">
        <f>+AC14*(1-'Dep r by equipment nipa tables'!AD6)+'Investment from Nipa Tables'!BV9/Prices!AC39</f>
        <v>44.501899204550845</v>
      </c>
      <c r="AE14" s="35">
        <f>+AD14*(1-'Dep r by equipment nipa tables'!AE6)+'Investment from Nipa Tables'!BW9/Prices!AD39</f>
        <v>47.646774198702992</v>
      </c>
      <c r="AF14" s="35">
        <f>+AE14*(1-'Dep r by equipment nipa tables'!AF6)+'Investment from Nipa Tables'!BX9/Prices!AE39</f>
        <v>50.472474415267776</v>
      </c>
      <c r="AG14" s="35">
        <f>+AF14*(1-'Dep r by equipment nipa tables'!AG6)+'Investment from Nipa Tables'!BY9/Prices!AF39</f>
        <v>53.677663162919437</v>
      </c>
      <c r="AH14" s="35">
        <f>+AG14*(1-'Dep r by equipment nipa tables'!AH6)+'Investment from Nipa Tables'!BZ9/Prices!AG39</f>
        <v>57.27111621166506</v>
      </c>
      <c r="AI14" s="35">
        <f>+AH14*(1-'Dep r by equipment nipa tables'!AI6)+'Investment from Nipa Tables'!CA9/Prices!AH39</f>
        <v>62.040072903033149</v>
      </c>
      <c r="AJ14" s="35">
        <f>+AI14*(1-'Dep r by equipment nipa tables'!AJ6)+'Investment from Nipa Tables'!CB9/Prices!AI39</f>
        <v>66.834758653034456</v>
      </c>
      <c r="AK14" s="35">
        <f>+AJ14*(1-'Dep r by equipment nipa tables'!AK6)+'Investment from Nipa Tables'!CC9/Prices!AJ39</f>
        <v>70.68224097271117</v>
      </c>
      <c r="AL14" s="35">
        <f>+AK14*(1-'Dep r by equipment nipa tables'!AL6)+'Investment from Nipa Tables'!CD9/Prices!AK39</f>
        <v>74.658242285127216</v>
      </c>
      <c r="AM14" s="35">
        <f>+AL14*(1-'Dep r by equipment nipa tables'!AM6)+'Investment from Nipa Tables'!CE9/Prices!AL39</f>
        <v>77.408478697688793</v>
      </c>
      <c r="AN14" s="35">
        <f>+AM14*(1-'Dep r by equipment nipa tables'!AN6)+'Investment from Nipa Tables'!CF9/Prices!AM39</f>
        <v>79.868842631600458</v>
      </c>
      <c r="AO14" s="35">
        <f>+AN14*(1-'Dep r by equipment nipa tables'!AO6)+'Investment from Nipa Tables'!CG9/Prices!AN39</f>
        <v>84.031396761674017</v>
      </c>
      <c r="AP14" s="35">
        <f>+AO14*(1-'Dep r by equipment nipa tables'!AP6)+'Investment from Nipa Tables'!CH9/Prices!AO39</f>
        <v>88.564187499729499</v>
      </c>
      <c r="AQ14" s="35">
        <f>+AP14*(1-'Dep r by equipment nipa tables'!AQ6)+'Investment from Nipa Tables'!CI9/Prices!AP39</f>
        <v>93.596465658537099</v>
      </c>
      <c r="AR14" s="35">
        <f>+AQ14*(1-'Dep r by equipment nipa tables'!AR6)+'Investment from Nipa Tables'!CJ9/Prices!AQ39</f>
        <v>98.25170205139753</v>
      </c>
      <c r="AS14" s="35">
        <f>+AR14*(1-'Dep r by equipment nipa tables'!AS6)+'Investment from Nipa Tables'!CK9/Prices!AR39</f>
        <v>104.57229624246203</v>
      </c>
      <c r="AT14" s="35">
        <f>+AS14*(1-'Dep r by equipment nipa tables'!AT6)+'Investment from Nipa Tables'!CL9/Prices!AS39</f>
        <v>110.5820246417755</v>
      </c>
      <c r="AU14" s="35">
        <f>+AT14*(1-'Dep r by equipment nipa tables'!AU6)+'Investment from Nipa Tables'!CM9/Prices!AT39</f>
        <v>115.73261739730037</v>
      </c>
      <c r="AV14" s="35">
        <f>+AU14*(1-'Dep r by equipment nipa tables'!AV6)+'Investment from Nipa Tables'!CN9/Prices!AU39</f>
        <v>121.47714531911095</v>
      </c>
      <c r="AW14" s="35">
        <f>+AV14*(1-'Dep r by equipment nipa tables'!AW6)+'Investment from Nipa Tables'!CO9/Prices!AV39</f>
        <v>127.57145570860885</v>
      </c>
      <c r="AX14" s="35">
        <f>+AW14*(1-'Dep r by equipment nipa tables'!AX6)+'Investment from Nipa Tables'!CP9/Prices!AW39</f>
        <v>134.308371166233</v>
      </c>
      <c r="AY14" s="35">
        <f>+AX14*(1-'Dep r by equipment nipa tables'!AY6)+'Investment from Nipa Tables'!CQ9/Prices!AX39</f>
        <v>141.94012634839095</v>
      </c>
      <c r="AZ14" s="35">
        <f>+AY14*(1-'Dep r by equipment nipa tables'!AZ6)+'Investment from Nipa Tables'!CR9/Prices!AY39</f>
        <v>150.59665350891217</v>
      </c>
      <c r="BA14" s="35">
        <f>+AZ14*(1-'Dep r by equipment nipa tables'!BA6)+'Investment from Nipa Tables'!CS9/Prices!AZ39</f>
        <v>160.08978669510509</v>
      </c>
      <c r="BB14" s="35">
        <f>+BA14*(1-'Dep r by equipment nipa tables'!BB6)+'Investment from Nipa Tables'!CT9/Prices!BA39</f>
        <v>171.43573436699566</v>
      </c>
      <c r="BC14" s="35">
        <f>+BB14*(1-'Dep r by equipment nipa tables'!BC6)+'Investment from Nipa Tables'!CU9/Prices!BB39</f>
        <v>182.80824843653932</v>
      </c>
      <c r="BD14" s="35">
        <f>+BC14*(1-'Dep r by equipment nipa tables'!BD6)+'Investment from Nipa Tables'!CV9/Prices!BC39</f>
        <v>198.94630428347605</v>
      </c>
      <c r="BE14" s="35">
        <f>+BD14*(1-'Dep r by equipment nipa tables'!BE6)+'Investment from Nipa Tables'!CW9/Prices!BD39</f>
        <v>214.59909549934466</v>
      </c>
      <c r="BF14" s="35">
        <f>+BE14*(1-'Dep r by equipment nipa tables'!BF6)+'Investment from Nipa Tables'!CX9/Prices!BE39</f>
        <v>233.33994382571464</v>
      </c>
      <c r="BG14" s="35">
        <f>+BF14*(1-'Dep r by equipment nipa tables'!BG6)+'Investment from Nipa Tables'!CY9/Prices!BF39</f>
        <v>250.77268438745079</v>
      </c>
      <c r="BH14" s="35">
        <f>+BG14*(1-'Dep r by equipment nipa tables'!BH6)+'Investment from Nipa Tables'!CZ9/Prices!BG39</f>
        <v>270.68074140909545</v>
      </c>
      <c r="BI14" s="35">
        <f>+BH14*(1-'Dep r by equipment nipa tables'!BI6)+'Investment from Nipa Tables'!DA9/Prices!BH39</f>
        <v>292.11734487857524</v>
      </c>
      <c r="BJ14" s="35">
        <f>+BI14*(1-'Dep r by equipment nipa tables'!BJ6)+'Investment from Nipa Tables'!DB9/Prices!BI39</f>
        <v>319.090325938148</v>
      </c>
      <c r="BK14" s="35">
        <f>+BJ14*(1-'Dep r by equipment nipa tables'!BK6)+'Investment from Nipa Tables'!DC9/Prices!BJ39</f>
        <v>352.0468665635351</v>
      </c>
      <c r="BL14" s="35">
        <f>+BK14*(1-'Dep r by equipment nipa tables'!BL6)+'Investment from Nipa Tables'!DD9/Prices!BK39</f>
        <v>390.07181310813132</v>
      </c>
      <c r="BM14" s="35">
        <f>+BL14*(1-'Dep r by equipment nipa tables'!BM6)+'Investment from Nipa Tables'!DE9/Prices!BL39</f>
        <v>426.31524077580491</v>
      </c>
      <c r="BN14" s="35">
        <f>+BM14*(1-'Dep r by equipment nipa tables'!BN6)+'Investment from Nipa Tables'!DF9/Prices!BM39</f>
        <v>448.78524077580494</v>
      </c>
      <c r="BO14" s="35">
        <f>+BN14*(1-'Dep r by equipment nipa tables'!BO6)+'Investment from Nipa Tables'!DG9/Prices!BN39</f>
        <v>475.54447749257315</v>
      </c>
      <c r="BP14" s="35">
        <f>+BO14*(1-'Dep r by equipment nipa tables'!BP6)+'Investment from Nipa Tables'!DH9/Prices!BO39</f>
        <v>513.4850359911818</v>
      </c>
      <c r="BQ14" s="35">
        <f>+BP14*(1-'Dep r by equipment nipa tables'!BQ6)+'Investment from Nipa Tables'!DI9/Prices!BP39</f>
        <v>557.26915082596781</v>
      </c>
      <c r="BR14" s="35">
        <f>+BQ14*(1-'Dep r by equipment nipa tables'!BR6)+'Investment from Nipa Tables'!DJ9/Prices!BQ39</f>
        <v>598.73335906205557</v>
      </c>
      <c r="BS14" s="35">
        <f>+BR14*(1-'Dep r by equipment nipa tables'!BS6)+'Investment from Nipa Tables'!DK9/Prices!BR39</f>
        <v>651.36444368968239</v>
      </c>
      <c r="BT14" s="35">
        <f>+BS14*(1-'Dep r by equipment nipa tables'!BT6)+'Investment from Nipa Tables'!DL9/Prices!BS39</f>
        <v>701.38727798845571</v>
      </c>
    </row>
    <row r="15" spans="1:75" x14ac:dyDescent="0.25">
      <c r="A15" s="29">
        <v>17</v>
      </c>
      <c r="B15" t="s">
        <v>92</v>
      </c>
      <c r="C15" s="35">
        <v>0</v>
      </c>
      <c r="D15" s="35">
        <f>+C15*(1-'Dep r by equipment nipa tables'!D7)+'Investment from Nipa Tables'!AV10/Prices!C40</f>
        <v>35.139703503983867</v>
      </c>
      <c r="E15" s="35">
        <f>+D15*(1-'Dep r by equipment nipa tables'!E7)+'Investment from Nipa Tables'!AW10/Prices!D40</f>
        <v>65.375271095233771</v>
      </c>
      <c r="F15" s="35">
        <f>+E15*(1-'Dep r by equipment nipa tables'!F7)+'Investment from Nipa Tables'!AX10/Prices!E40</f>
        <v>84.872635518761186</v>
      </c>
      <c r="G15" s="35">
        <f>+F15*(1-'Dep r by equipment nipa tables'!G7)+'Investment from Nipa Tables'!AY10/Prices!F40</f>
        <v>119.40310474525259</v>
      </c>
      <c r="H15" s="35">
        <f>+G15*(1-'Dep r by equipment nipa tables'!H7)+'Investment from Nipa Tables'!AZ10/Prices!G40</f>
        <v>163.62114600138176</v>
      </c>
      <c r="I15" s="35">
        <f>+H15*(1-'Dep r by equipment nipa tables'!I7)+'Investment from Nipa Tables'!BA10/Prices!H40</f>
        <v>214.78539553469994</v>
      </c>
      <c r="J15" s="35">
        <f>+I15*(1-'Dep r by equipment nipa tables'!J7)+'Investment from Nipa Tables'!BB10/Prices!I40</f>
        <v>279.55565048408062</v>
      </c>
      <c r="K15" s="35">
        <f>+J15*(1-'Dep r by equipment nipa tables'!K7)+'Investment from Nipa Tables'!BC10/Prices!J40</f>
        <v>345.74901219653043</v>
      </c>
      <c r="L15" s="35">
        <f>+K15*(1-'Dep r by equipment nipa tables'!L7)+'Investment from Nipa Tables'!BD10/Prices!K40</f>
        <v>400.15442295269867</v>
      </c>
      <c r="M15" s="35">
        <f>+L15*(1-'Dep r by equipment nipa tables'!M7)+'Investment from Nipa Tables'!BE10/Prices!L40</f>
        <v>472.73530789613153</v>
      </c>
      <c r="N15" s="35">
        <f>+M15*(1-'Dep r by equipment nipa tables'!N7)+'Investment from Nipa Tables'!BF10/Prices!M40</f>
        <v>541.82128153041185</v>
      </c>
      <c r="O15" s="35">
        <f>+N15*(1-'Dep r by equipment nipa tables'!O7)+'Investment from Nipa Tables'!BG10/Prices!N40</f>
        <v>585.27924077391026</v>
      </c>
      <c r="P15" s="35">
        <f>+O15*(1-'Dep r by equipment nipa tables'!P7)+'Investment from Nipa Tables'!BH10/Prices!O40</f>
        <v>633.99396925986377</v>
      </c>
      <c r="Q15" s="35">
        <f>+P15*(1-'Dep r by equipment nipa tables'!Q7)+'Investment from Nipa Tables'!BI10/Prices!P40</f>
        <v>689.58290567876008</v>
      </c>
      <c r="R15" s="35">
        <f>+Q15*(1-'Dep r by equipment nipa tables'!R7)+'Investment from Nipa Tables'!BJ10/Prices!Q40</f>
        <v>739.9390499927398</v>
      </c>
      <c r="S15" s="35">
        <f>+R15*(1-'Dep r by equipment nipa tables'!S7)+'Investment from Nipa Tables'!BK10/Prices!R40</f>
        <v>795.65438235619922</v>
      </c>
      <c r="T15" s="35">
        <f>+S15*(1-'Dep r by equipment nipa tables'!T7)+'Investment from Nipa Tables'!BL10/Prices!S40</f>
        <v>862.74923883633335</v>
      </c>
      <c r="U15" s="35">
        <f>+T15*(1-'Dep r by equipment nipa tables'!U7)+'Investment from Nipa Tables'!BM10/Prices!T40</f>
        <v>935.88029085482844</v>
      </c>
      <c r="V15" s="35">
        <f>+U15*(1-'Dep r by equipment nipa tables'!V7)+'Investment from Nipa Tables'!BN10/Prices!U40</f>
        <v>1029.3549532417994</v>
      </c>
      <c r="W15" s="35">
        <f>+V15*(1-'Dep r by equipment nipa tables'!W7)+'Investment from Nipa Tables'!BO10/Prices!V40</f>
        <v>1145.5147708483753</v>
      </c>
      <c r="X15" s="35">
        <f>+W15*(1-'Dep r by equipment nipa tables'!X7)+'Investment from Nipa Tables'!BP10/Prices!W40</f>
        <v>1285.8215789585165</v>
      </c>
      <c r="Y15" s="35">
        <f>+X15*(1-'Dep r by equipment nipa tables'!Y7)+'Investment from Nipa Tables'!BQ10/Prices!X40</f>
        <v>1413.3767548989983</v>
      </c>
      <c r="Z15" s="35">
        <f>+Y15*(1-'Dep r by equipment nipa tables'!Z7)+'Investment from Nipa Tables'!BR10/Prices!Y40</f>
        <v>1535.7234330200122</v>
      </c>
      <c r="AA15" s="35">
        <f>+Z15*(1-'Dep r by equipment nipa tables'!AA7)+'Investment from Nipa Tables'!BS10/Prices!Z40</f>
        <v>1652.9699598395935</v>
      </c>
      <c r="AB15" s="35">
        <f>+AA15*(1-'Dep r by equipment nipa tables'!AB7)+'Investment from Nipa Tables'!BT10/Prices!AA40</f>
        <v>1740.7914257832763</v>
      </c>
      <c r="AC15" s="35">
        <f>+AB15*(1-'Dep r by equipment nipa tables'!AC7)+'Investment from Nipa Tables'!BU10/Prices!AB40</f>
        <v>1841.6842078200721</v>
      </c>
      <c r="AD15" s="35">
        <f>+AC15*(1-'Dep r by equipment nipa tables'!AD7)+'Investment from Nipa Tables'!BV10/Prices!AC40</f>
        <v>1969.8125203293464</v>
      </c>
      <c r="AE15" s="35">
        <f>+AD15*(1-'Dep r by equipment nipa tables'!AE7)+'Investment from Nipa Tables'!BW10/Prices!AD40</f>
        <v>2125.2680849622002</v>
      </c>
      <c r="AF15" s="35">
        <f>+AE15*(1-'Dep r by equipment nipa tables'!AF7)+'Investment from Nipa Tables'!BX10/Prices!AE40</f>
        <v>2257.0316439711864</v>
      </c>
      <c r="AG15" s="35">
        <f>+AF15*(1-'Dep r by equipment nipa tables'!AG7)+'Investment from Nipa Tables'!BY10/Prices!AF40</f>
        <v>2382.9405549523162</v>
      </c>
      <c r="AH15" s="35">
        <f>+AG15*(1-'Dep r by equipment nipa tables'!AH7)+'Investment from Nipa Tables'!BZ10/Prices!AG40</f>
        <v>2517.3349715317422</v>
      </c>
      <c r="AI15" s="35">
        <f>+AH15*(1-'Dep r by equipment nipa tables'!AI7)+'Investment from Nipa Tables'!CA10/Prices!AH40</f>
        <v>2681.7850654432436</v>
      </c>
      <c r="AJ15" s="35">
        <f>+AI15*(1-'Dep r by equipment nipa tables'!AJ7)+'Investment from Nipa Tables'!CB10/Prices!AI40</f>
        <v>2880.0225807330212</v>
      </c>
      <c r="AK15" s="35">
        <f>+AJ15*(1-'Dep r by equipment nipa tables'!AK7)+'Investment from Nipa Tables'!CC10/Prices!AJ40</f>
        <v>3103.8155853541339</v>
      </c>
      <c r="AL15" s="35">
        <f>+AK15*(1-'Dep r by equipment nipa tables'!AL7)+'Investment from Nipa Tables'!CD10/Prices!AK40</f>
        <v>3314.7350259656405</v>
      </c>
      <c r="AM15" s="35">
        <f>+AL15*(1-'Dep r by equipment nipa tables'!AM7)+'Investment from Nipa Tables'!CE10/Prices!AL40</f>
        <v>3481.4311768064908</v>
      </c>
      <c r="AN15" s="35">
        <f>+AM15*(1-'Dep r by equipment nipa tables'!AN7)+'Investment from Nipa Tables'!CF10/Prices!AM40</f>
        <v>3603.6720772202493</v>
      </c>
      <c r="AO15" s="35">
        <f>+AN15*(1-'Dep r by equipment nipa tables'!AO7)+'Investment from Nipa Tables'!CG10/Prices!AN40</f>
        <v>3761.7131968550266</v>
      </c>
      <c r="AP15" s="35">
        <f>+AO15*(1-'Dep r by equipment nipa tables'!AP7)+'Investment from Nipa Tables'!CH10/Prices!AO40</f>
        <v>3945.7528171580498</v>
      </c>
      <c r="AQ15" s="35">
        <f>+AP15*(1-'Dep r by equipment nipa tables'!AQ7)+'Investment from Nipa Tables'!CI10/Prices!AP40</f>
        <v>4134.9931328530492</v>
      </c>
      <c r="AR15" s="35">
        <f>+AQ15*(1-'Dep r by equipment nipa tables'!AR7)+'Investment from Nipa Tables'!CJ10/Prices!AQ40</f>
        <v>4300.3615752852756</v>
      </c>
      <c r="AS15" s="35">
        <f>+AR15*(1-'Dep r by equipment nipa tables'!AS7)+'Investment from Nipa Tables'!CK10/Prices!AR40</f>
        <v>4479.1177052707944</v>
      </c>
      <c r="AT15" s="35">
        <f>+AS15*(1-'Dep r by equipment nipa tables'!AT7)+'Investment from Nipa Tables'!CL10/Prices!AS40</f>
        <v>4692.6866278510288</v>
      </c>
      <c r="AU15" s="35">
        <f>+AT15*(1-'Dep r by equipment nipa tables'!AU7)+'Investment from Nipa Tables'!CM10/Prices!AT40</f>
        <v>4895.5478579519404</v>
      </c>
      <c r="AV15" s="35">
        <f>+AU15*(1-'Dep r by equipment nipa tables'!AV7)+'Investment from Nipa Tables'!CN10/Prices!AU40</f>
        <v>5086.3665629628849</v>
      </c>
      <c r="AW15" s="35">
        <f>+AV15*(1-'Dep r by equipment nipa tables'!AW7)+'Investment from Nipa Tables'!CO10/Prices!AV40</f>
        <v>5284.7023732186772</v>
      </c>
      <c r="AX15" s="35">
        <f>+AW15*(1-'Dep r by equipment nipa tables'!AX7)+'Investment from Nipa Tables'!CP10/Prices!AW40</f>
        <v>5498.4993587212084</v>
      </c>
      <c r="AY15" s="35">
        <f>+AX15*(1-'Dep r by equipment nipa tables'!AY7)+'Investment from Nipa Tables'!CQ10/Prices!AX40</f>
        <v>5758.3001464858407</v>
      </c>
      <c r="AZ15" s="35">
        <f>+AY15*(1-'Dep r by equipment nipa tables'!AZ7)+'Investment from Nipa Tables'!CR10/Prices!AY40</f>
        <v>6054.6524405906575</v>
      </c>
      <c r="BA15" s="35">
        <f>+AZ15*(1-'Dep r by equipment nipa tables'!BA7)+'Investment from Nipa Tables'!CS10/Prices!AZ40</f>
        <v>6360.2866055495415</v>
      </c>
      <c r="BB15" s="35">
        <f>+BA15*(1-'Dep r by equipment nipa tables'!BB7)+'Investment from Nipa Tables'!CT10/Prices!BA40</f>
        <v>6687.3505599143336</v>
      </c>
      <c r="BC15" s="35">
        <f>+BB15*(1-'Dep r by equipment nipa tables'!BC7)+'Investment from Nipa Tables'!CU10/Prices!BB40</f>
        <v>7023.6179780369675</v>
      </c>
      <c r="BD15" s="35">
        <f>+BC15*(1-'Dep r by equipment nipa tables'!BD7)+'Investment from Nipa Tables'!CV10/Prices!BC40</f>
        <v>7351.276695339493</v>
      </c>
      <c r="BE15" s="35">
        <f>+BD15*(1-'Dep r by equipment nipa tables'!BE7)+'Investment from Nipa Tables'!CW10/Prices!BD40</f>
        <v>7686.3471182427402</v>
      </c>
      <c r="BF15" s="35">
        <f>+BE15*(1-'Dep r by equipment nipa tables'!BF7)+'Investment from Nipa Tables'!CX10/Prices!BE40</f>
        <v>7972.5306955095602</v>
      </c>
      <c r="BG15" s="35">
        <f>+BF15*(1-'Dep r by equipment nipa tables'!BG7)+'Investment from Nipa Tables'!CY10/Prices!BF40</f>
        <v>8231.6660895644727</v>
      </c>
      <c r="BH15" s="35">
        <f>+BG15*(1-'Dep r by equipment nipa tables'!BH7)+'Investment from Nipa Tables'!CZ10/Prices!BG40</f>
        <v>8479.2327079949173</v>
      </c>
      <c r="BI15" s="35">
        <f>+BH15*(1-'Dep r by equipment nipa tables'!BI7)+'Investment from Nipa Tables'!DA10/Prices!BH40</f>
        <v>8729.643188895905</v>
      </c>
      <c r="BJ15" s="35">
        <f>+BI15*(1-'Dep r by equipment nipa tables'!BJ7)+'Investment from Nipa Tables'!DB10/Prices!BI40</f>
        <v>9003.2984942707517</v>
      </c>
      <c r="BK15" s="35">
        <f>+BJ15*(1-'Dep r by equipment nipa tables'!BK7)+'Investment from Nipa Tables'!DC10/Prices!BJ40</f>
        <v>9287.1890381192625</v>
      </c>
      <c r="BL15" s="35">
        <f>+BK15*(1-'Dep r by equipment nipa tables'!BL7)+'Investment from Nipa Tables'!DD10/Prices!BK40</f>
        <v>9579.2463077491775</v>
      </c>
      <c r="BM15" s="35">
        <f>+BL15*(1-'Dep r by equipment nipa tables'!BM7)+'Investment from Nipa Tables'!DE10/Prices!BL40</f>
        <v>9866.6011159715963</v>
      </c>
      <c r="BN15" s="35">
        <f>+BM15*(1-'Dep r by equipment nipa tables'!BN7)+'Investment from Nipa Tables'!DF10/Prices!BM40</f>
        <v>10068.211115971597</v>
      </c>
      <c r="BO15" s="35">
        <f>+BN15*(1-'Dep r by equipment nipa tables'!BO7)+'Investment from Nipa Tables'!DG10/Prices!BN40</f>
        <v>10264.400284323796</v>
      </c>
      <c r="BP15" s="35">
        <f>+BO15*(1-'Dep r by equipment nipa tables'!BP7)+'Investment from Nipa Tables'!DH10/Prices!BO40</f>
        <v>10509.144741434704</v>
      </c>
      <c r="BQ15" s="35">
        <f>+BP15*(1-'Dep r by equipment nipa tables'!BQ7)+'Investment from Nipa Tables'!DI10/Prices!BP40</f>
        <v>10806.736569505325</v>
      </c>
      <c r="BR15" s="35">
        <f>+BQ15*(1-'Dep r by equipment nipa tables'!BR7)+'Investment from Nipa Tables'!DJ10/Prices!BQ40</f>
        <v>11106.405021633585</v>
      </c>
      <c r="BS15" s="35">
        <f>+BR15*(1-'Dep r by equipment nipa tables'!BS7)+'Investment from Nipa Tables'!DK10/Prices!BR40</f>
        <v>11418.098474300559</v>
      </c>
      <c r="BT15" s="35">
        <f>+BS15*(1-'Dep r by equipment nipa tables'!BT7)+'Investment from Nipa Tables'!DL10/Prices!BS40</f>
        <v>11734.210365851173</v>
      </c>
    </row>
    <row r="16" spans="1:75" x14ac:dyDescent="0.25">
      <c r="A16" s="29">
        <v>18</v>
      </c>
      <c r="B16" t="s">
        <v>94</v>
      </c>
      <c r="C16" s="35">
        <v>0</v>
      </c>
      <c r="D16" s="35">
        <f>+C16*(1-'Dep r by equipment nipa tables'!D8)+'Investment from Nipa Tables'!AV11/Prices!C41</f>
        <v>8.3303420186157471</v>
      </c>
      <c r="E16" s="35">
        <f>+D16*(1-'Dep r by equipment nipa tables'!E8)+'Investment from Nipa Tables'!AW11/Prices!D41</f>
        <v>16.945975441176355</v>
      </c>
      <c r="F16" s="35">
        <f>+E16*(1-'Dep r by equipment nipa tables'!F8)+'Investment from Nipa Tables'!AX11/Prices!E41</f>
        <v>23.819547989860688</v>
      </c>
      <c r="G16" s="35">
        <f>+F16*(1-'Dep r by equipment nipa tables'!G8)+'Investment from Nipa Tables'!AY11/Prices!F41</f>
        <v>32.458663251235869</v>
      </c>
      <c r="H16" s="35">
        <f>+G16*(1-'Dep r by equipment nipa tables'!H8)+'Investment from Nipa Tables'!AZ11/Prices!G41</f>
        <v>42.345942555426959</v>
      </c>
      <c r="I16" s="35">
        <f>+H16*(1-'Dep r by equipment nipa tables'!I8)+'Investment from Nipa Tables'!BA11/Prices!H41</f>
        <v>51.352337859799363</v>
      </c>
      <c r="J16" s="35">
        <f>+I16*(1-'Dep r by equipment nipa tables'!J8)+'Investment from Nipa Tables'!BB11/Prices!I41</f>
        <v>61.043494746491497</v>
      </c>
      <c r="K16" s="35">
        <f>+J16*(1-'Dep r by equipment nipa tables'!K8)+'Investment from Nipa Tables'!BC11/Prices!J41</f>
        <v>69.793153316460078</v>
      </c>
      <c r="L16" s="35">
        <f>+K16*(1-'Dep r by equipment nipa tables'!L8)+'Investment from Nipa Tables'!BD11/Prices!K41</f>
        <v>80.808893451197818</v>
      </c>
      <c r="M16" s="35">
        <f>+L16*(1-'Dep r by equipment nipa tables'!M8)+'Investment from Nipa Tables'!BE11/Prices!L41</f>
        <v>93.650818005031539</v>
      </c>
      <c r="N16" s="35">
        <f>+M16*(1-'Dep r by equipment nipa tables'!N8)+'Investment from Nipa Tables'!BF11/Prices!M41</f>
        <v>106.49589856531787</v>
      </c>
      <c r="O16" s="35">
        <f>+N16*(1-'Dep r by equipment nipa tables'!O8)+'Investment from Nipa Tables'!BG11/Prices!N41</f>
        <v>118.55079060720628</v>
      </c>
      <c r="P16" s="35">
        <f>+O16*(1-'Dep r by equipment nipa tables'!P8)+'Investment from Nipa Tables'!BH11/Prices!O41</f>
        <v>132.21242797307403</v>
      </c>
      <c r="Q16" s="35">
        <f>+P16*(1-'Dep r by equipment nipa tables'!Q8)+'Investment from Nipa Tables'!BI11/Prices!P41</f>
        <v>148.23433119874701</v>
      </c>
      <c r="R16" s="35">
        <f>+Q16*(1-'Dep r by equipment nipa tables'!R8)+'Investment from Nipa Tables'!BJ11/Prices!Q41</f>
        <v>164.2719233732864</v>
      </c>
      <c r="S16" s="35">
        <f>+R16*(1-'Dep r by equipment nipa tables'!S8)+'Investment from Nipa Tables'!BK11/Prices!R41</f>
        <v>182.1337044968526</v>
      </c>
      <c r="T16" s="35">
        <f>+S16*(1-'Dep r by equipment nipa tables'!T8)+'Investment from Nipa Tables'!BL11/Prices!S41</f>
        <v>200.59356720640517</v>
      </c>
      <c r="U16" s="35">
        <f>+T16*(1-'Dep r by equipment nipa tables'!U8)+'Investment from Nipa Tables'!BM11/Prices!T41</f>
        <v>222.45495530736923</v>
      </c>
      <c r="V16" s="35">
        <f>+U16*(1-'Dep r by equipment nipa tables'!V8)+'Investment from Nipa Tables'!BN11/Prices!U41</f>
        <v>251.73283943652351</v>
      </c>
      <c r="W16" s="35">
        <f>+V16*(1-'Dep r by equipment nipa tables'!W8)+'Investment from Nipa Tables'!BO11/Prices!V41</f>
        <v>285.11744759483616</v>
      </c>
      <c r="X16" s="35">
        <f>+W16*(1-'Dep r by equipment nipa tables'!X8)+'Investment from Nipa Tables'!BP11/Prices!W41</f>
        <v>317.5133837874057</v>
      </c>
      <c r="Y16" s="35">
        <f>+X16*(1-'Dep r by equipment nipa tables'!Y8)+'Investment from Nipa Tables'!BQ11/Prices!X41</f>
        <v>352.04610727330936</v>
      </c>
      <c r="Z16" s="35">
        <f>+Y16*(1-'Dep r by equipment nipa tables'!Z8)+'Investment from Nipa Tables'!BR11/Prices!Y41</f>
        <v>388.15875353670583</v>
      </c>
      <c r="AA16" s="35">
        <f>+Z16*(1-'Dep r by equipment nipa tables'!AA8)+'Investment from Nipa Tables'!BS11/Prices!Z41</f>
        <v>425.22703489776893</v>
      </c>
      <c r="AB16" s="35">
        <f>+AA16*(1-'Dep r by equipment nipa tables'!AB8)+'Investment from Nipa Tables'!BT11/Prices!AA41</f>
        <v>459.58691119345144</v>
      </c>
      <c r="AC16" s="35">
        <f>+AB16*(1-'Dep r by equipment nipa tables'!AC8)+'Investment from Nipa Tables'!BU11/Prices!AB41</f>
        <v>496.69258267488641</v>
      </c>
      <c r="AD16" s="35">
        <f>+AC16*(1-'Dep r by equipment nipa tables'!AD8)+'Investment from Nipa Tables'!BV11/Prices!AC41</f>
        <v>538.39579124332636</v>
      </c>
      <c r="AE16" s="35">
        <f>+AD16*(1-'Dep r by equipment nipa tables'!AE8)+'Investment from Nipa Tables'!BW11/Prices!AD41</f>
        <v>583.68170748241687</v>
      </c>
      <c r="AF16" s="35">
        <f>+AE16*(1-'Dep r by equipment nipa tables'!AF8)+'Investment from Nipa Tables'!BX11/Prices!AE41</f>
        <v>621.83895969315722</v>
      </c>
      <c r="AG16" s="35">
        <f>+AF16*(1-'Dep r by equipment nipa tables'!AG8)+'Investment from Nipa Tables'!BY11/Prices!AF41</f>
        <v>661.64116568883924</v>
      </c>
      <c r="AH16" s="35">
        <f>+AG16*(1-'Dep r by equipment nipa tables'!AH8)+'Investment from Nipa Tables'!BZ11/Prices!AG41</f>
        <v>704.29111994583957</v>
      </c>
      <c r="AI16" s="35">
        <f>+AH16*(1-'Dep r by equipment nipa tables'!AI8)+'Investment from Nipa Tables'!CA11/Prices!AH41</f>
        <v>759.8266206062566</v>
      </c>
      <c r="AJ16" s="35">
        <f>+AI16*(1-'Dep r by equipment nipa tables'!AJ8)+'Investment from Nipa Tables'!CB11/Prices!AI41</f>
        <v>819.96255530188409</v>
      </c>
      <c r="AK16" s="35">
        <f>+AJ16*(1-'Dep r by equipment nipa tables'!AK8)+'Investment from Nipa Tables'!CC11/Prices!AJ41</f>
        <v>884.94935665091498</v>
      </c>
      <c r="AL16" s="35">
        <f>+AK16*(1-'Dep r by equipment nipa tables'!AL8)+'Investment from Nipa Tables'!CD11/Prices!AK41</f>
        <v>949.76902875246662</v>
      </c>
      <c r="AM16" s="35">
        <f>+AL16*(1-'Dep r by equipment nipa tables'!AM8)+'Investment from Nipa Tables'!CE11/Prices!AL41</f>
        <v>1016.10372599739</v>
      </c>
      <c r="AN16" s="35">
        <f>+AM16*(1-'Dep r by equipment nipa tables'!AN8)+'Investment from Nipa Tables'!CF11/Prices!AM41</f>
        <v>1083.3825146799209</v>
      </c>
      <c r="AO16" s="35">
        <f>+AN16*(1-'Dep r by equipment nipa tables'!AO8)+'Investment from Nipa Tables'!CG11/Prices!AN41</f>
        <v>1167.517561699415</v>
      </c>
      <c r="AP16" s="35">
        <f>+AO16*(1-'Dep r by equipment nipa tables'!AP8)+'Investment from Nipa Tables'!CH11/Prices!AO41</f>
        <v>1262.2572930858516</v>
      </c>
      <c r="AQ16" s="35">
        <f>+AP16*(1-'Dep r by equipment nipa tables'!AQ8)+'Investment from Nipa Tables'!CI11/Prices!AP41</f>
        <v>1362.9365432000332</v>
      </c>
      <c r="AR16" s="35">
        <f>+AQ16*(1-'Dep r by equipment nipa tables'!AR8)+'Investment from Nipa Tables'!CJ11/Prices!AQ41</f>
        <v>1471.8670592285473</v>
      </c>
      <c r="AS16" s="35">
        <f>+AR16*(1-'Dep r by equipment nipa tables'!AS8)+'Investment from Nipa Tables'!CK11/Prices!AR41</f>
        <v>1592.4004794391394</v>
      </c>
      <c r="AT16" s="35">
        <f>+AS16*(1-'Dep r by equipment nipa tables'!AT8)+'Investment from Nipa Tables'!CL11/Prices!AS41</f>
        <v>1731.657366067411</v>
      </c>
      <c r="AU16" s="35">
        <f>+AT16*(1-'Dep r by equipment nipa tables'!AU8)+'Investment from Nipa Tables'!CM11/Prices!AT41</f>
        <v>1864.0499851574161</v>
      </c>
      <c r="AV16" s="35">
        <f>+AU16*(1-'Dep r by equipment nipa tables'!AV8)+'Investment from Nipa Tables'!CN11/Prices!AU41</f>
        <v>1988.9199768382864</v>
      </c>
      <c r="AW16" s="35">
        <f>+AV16*(1-'Dep r by equipment nipa tables'!AW8)+'Investment from Nipa Tables'!CO11/Prices!AV41</f>
        <v>2116.2355269472937</v>
      </c>
      <c r="AX16" s="35">
        <f>+AW16*(1-'Dep r by equipment nipa tables'!AX8)+'Investment from Nipa Tables'!CP11/Prices!AW41</f>
        <v>2262.7728695658529</v>
      </c>
      <c r="AY16" s="35">
        <f>+AX16*(1-'Dep r by equipment nipa tables'!AY8)+'Investment from Nipa Tables'!CQ11/Prices!AX41</f>
        <v>2426.3120489106232</v>
      </c>
      <c r="AZ16" s="35">
        <f>+AY16*(1-'Dep r by equipment nipa tables'!AZ8)+'Investment from Nipa Tables'!CR11/Prices!AY41</f>
        <v>2622.5444265816495</v>
      </c>
      <c r="BA16" s="35">
        <f>+AZ16*(1-'Dep r by equipment nipa tables'!BA8)+'Investment from Nipa Tables'!CS11/Prices!AZ41</f>
        <v>2834.9998660979468</v>
      </c>
      <c r="BB16" s="35">
        <f>+BA16*(1-'Dep r by equipment nipa tables'!BB8)+'Investment from Nipa Tables'!CT11/Prices!BA41</f>
        <v>3056.7612914023716</v>
      </c>
      <c r="BC16" s="35">
        <f>+BB16*(1-'Dep r by equipment nipa tables'!BC8)+'Investment from Nipa Tables'!CU11/Prices!BB41</f>
        <v>3296.7507304434012</v>
      </c>
      <c r="BD16" s="35">
        <f>+BC16*(1-'Dep r by equipment nipa tables'!BD8)+'Investment from Nipa Tables'!CV11/Prices!BC41</f>
        <v>3549.3225355983168</v>
      </c>
      <c r="BE16" s="35">
        <f>+BD16*(1-'Dep r by equipment nipa tables'!BE8)+'Investment from Nipa Tables'!CW11/Prices!BD41</f>
        <v>3849.0534795757881</v>
      </c>
      <c r="BF16" s="35">
        <f>+BE16*(1-'Dep r by equipment nipa tables'!BF8)+'Investment from Nipa Tables'!CX11/Prices!BE41</f>
        <v>4126.9756732137394</v>
      </c>
      <c r="BG16" s="35">
        <f>+BF16*(1-'Dep r by equipment nipa tables'!BG8)+'Investment from Nipa Tables'!CY11/Prices!BF41</f>
        <v>4381.6499726741295</v>
      </c>
      <c r="BH16" s="35">
        <f>+BG16*(1-'Dep r by equipment nipa tables'!BH8)+'Investment from Nipa Tables'!CZ11/Prices!BG41</f>
        <v>4632.2819455926428</v>
      </c>
      <c r="BI16" s="35">
        <f>+BH16*(1-'Dep r by equipment nipa tables'!BI8)+'Investment from Nipa Tables'!DA11/Prices!BH41</f>
        <v>4884.819507836859</v>
      </c>
      <c r="BJ16" s="35">
        <f>+BI16*(1-'Dep r by equipment nipa tables'!BJ8)+'Investment from Nipa Tables'!DB11/Prices!BI41</f>
        <v>5161.9380627693399</v>
      </c>
      <c r="BK16" s="35">
        <f>+BJ16*(1-'Dep r by equipment nipa tables'!BK8)+'Investment from Nipa Tables'!DC11/Prices!BJ41</f>
        <v>5470.7693490124921</v>
      </c>
      <c r="BL16" s="35">
        <f>+BK16*(1-'Dep r by equipment nipa tables'!BL8)+'Investment from Nipa Tables'!DD11/Prices!BK41</f>
        <v>5797.349092347943</v>
      </c>
      <c r="BM16" s="35">
        <f>+BL16*(1-'Dep r by equipment nipa tables'!BM8)+'Investment from Nipa Tables'!DE11/Prices!BL41</f>
        <v>6110.7063782730784</v>
      </c>
      <c r="BN16" s="35">
        <f>+BM16*(1-'Dep r by equipment nipa tables'!BN8)+'Investment from Nipa Tables'!DF11/Prices!BM41</f>
        <v>6359.6163782730782</v>
      </c>
      <c r="BO16" s="35">
        <f>+BN16*(1-'Dep r by equipment nipa tables'!BO8)+'Investment from Nipa Tables'!DG11/Prices!BN41</f>
        <v>6612.2914328873248</v>
      </c>
      <c r="BP16" s="35">
        <f>+BO16*(1-'Dep r by equipment nipa tables'!BP8)+'Investment from Nipa Tables'!DH11/Prices!BO41</f>
        <v>6990.7616015656886</v>
      </c>
      <c r="BQ16" s="35">
        <f>+BP16*(1-'Dep r by equipment nipa tables'!BQ8)+'Investment from Nipa Tables'!DI11/Prices!BP41</f>
        <v>7372.389546256155</v>
      </c>
      <c r="BR16" s="35">
        <f>+BQ16*(1-'Dep r by equipment nipa tables'!BR8)+'Investment from Nipa Tables'!DJ11/Prices!BQ41</f>
        <v>7773.4204159865167</v>
      </c>
      <c r="BS16" s="35">
        <f>+BR16*(1-'Dep r by equipment nipa tables'!BS8)+'Investment from Nipa Tables'!DK11/Prices!BR41</f>
        <v>8251.1769792339746</v>
      </c>
      <c r="BT16" s="35">
        <f>+BS16*(1-'Dep r by equipment nipa tables'!BT8)+'Investment from Nipa Tables'!DL11/Prices!BS41</f>
        <v>8738.7683909537009</v>
      </c>
    </row>
    <row r="17" spans="1:72" x14ac:dyDescent="0.25">
      <c r="A17" s="29">
        <v>19</v>
      </c>
      <c r="B17" t="s">
        <v>96</v>
      </c>
      <c r="C17" s="35">
        <v>0</v>
      </c>
      <c r="D17" s="35">
        <f>+C17*(1-'Dep r by equipment nipa tables'!D9)+'Investment from Nipa Tables'!AV12/Prices!C42</f>
        <v>42.134191612732096</v>
      </c>
      <c r="E17" s="35">
        <f>+D17*(1-'Dep r by equipment nipa tables'!E9)+'Investment from Nipa Tables'!AW12/Prices!D42</f>
        <v>84.783566809647041</v>
      </c>
      <c r="F17" s="35">
        <f>+E17*(1-'Dep r by equipment nipa tables'!F9)+'Investment from Nipa Tables'!AX12/Prices!E42</f>
        <v>117.38740555759451</v>
      </c>
      <c r="G17" s="35">
        <f>+F17*(1-'Dep r by equipment nipa tables'!G9)+'Investment from Nipa Tables'!AY12/Prices!F42</f>
        <v>155.60379406178845</v>
      </c>
      <c r="H17" s="35">
        <f>+G17*(1-'Dep r by equipment nipa tables'!H9)+'Investment from Nipa Tables'!AZ12/Prices!G42</f>
        <v>197.90923709308797</v>
      </c>
      <c r="I17" s="35">
        <f>+H17*(1-'Dep r by equipment nipa tables'!I9)+'Investment from Nipa Tables'!BA12/Prices!H42</f>
        <v>239.41505379165844</v>
      </c>
      <c r="J17" s="35">
        <f>+I17*(1-'Dep r by equipment nipa tables'!J9)+'Investment from Nipa Tables'!BB12/Prices!I42</f>
        <v>284.86010616336176</v>
      </c>
      <c r="K17" s="35">
        <f>+J17*(1-'Dep r by equipment nipa tables'!K9)+'Investment from Nipa Tables'!BC12/Prices!J42</f>
        <v>329.55630356646509</v>
      </c>
      <c r="L17" s="35">
        <f>+K17*(1-'Dep r by equipment nipa tables'!L9)+'Investment from Nipa Tables'!BD12/Prices!K42</f>
        <v>380.99230952931714</v>
      </c>
      <c r="M17" s="35">
        <f>+L17*(1-'Dep r by equipment nipa tables'!M9)+'Investment from Nipa Tables'!BE12/Prices!L42</f>
        <v>442.93515110143039</v>
      </c>
      <c r="N17" s="35">
        <f>+M17*(1-'Dep r by equipment nipa tables'!N9)+'Investment from Nipa Tables'!BF12/Prices!M42</f>
        <v>504.57725587048765</v>
      </c>
      <c r="O17" s="35">
        <f>+N17*(1-'Dep r by equipment nipa tables'!O9)+'Investment from Nipa Tables'!BG12/Prices!N42</f>
        <v>559.04938465230032</v>
      </c>
      <c r="P17" s="35">
        <f>+O17*(1-'Dep r by equipment nipa tables'!P9)+'Investment from Nipa Tables'!BH12/Prices!O42</f>
        <v>615.56891413660185</v>
      </c>
      <c r="Q17" s="35">
        <f>+P17*(1-'Dep r by equipment nipa tables'!Q9)+'Investment from Nipa Tables'!BI12/Prices!P42</f>
        <v>678.23534160154065</v>
      </c>
      <c r="R17" s="35">
        <f>+Q17*(1-'Dep r by equipment nipa tables'!R9)+'Investment from Nipa Tables'!BJ12/Prices!Q42</f>
        <v>737.46908577859108</v>
      </c>
      <c r="S17" s="35">
        <f>+R17*(1-'Dep r by equipment nipa tables'!S9)+'Investment from Nipa Tables'!BK12/Prices!R42</f>
        <v>802.45243522475459</v>
      </c>
      <c r="T17" s="35">
        <f>+S17*(1-'Dep r by equipment nipa tables'!T9)+'Investment from Nipa Tables'!BL12/Prices!S42</f>
        <v>880.1200586009445</v>
      </c>
      <c r="U17" s="35">
        <f>+T17*(1-'Dep r by equipment nipa tables'!U9)+'Investment from Nipa Tables'!BM12/Prices!T42</f>
        <v>974.35179767785235</v>
      </c>
      <c r="V17" s="35">
        <f>+U17*(1-'Dep r by equipment nipa tables'!V9)+'Investment from Nipa Tables'!BN12/Prices!U42</f>
        <v>1081.8165653239469</v>
      </c>
      <c r="W17" s="35">
        <f>+V17*(1-'Dep r by equipment nipa tables'!W9)+'Investment from Nipa Tables'!BO12/Prices!V42</f>
        <v>1203.9503852895584</v>
      </c>
      <c r="X17" s="35">
        <f>+W17*(1-'Dep r by equipment nipa tables'!X9)+'Investment from Nipa Tables'!BP12/Prices!W42</f>
        <v>1311.3481352889185</v>
      </c>
      <c r="Y17" s="35">
        <f>+X17*(1-'Dep r by equipment nipa tables'!Y9)+'Investment from Nipa Tables'!BQ12/Prices!X42</f>
        <v>1417.3469195967857</v>
      </c>
      <c r="Z17" s="35">
        <f>+Y17*(1-'Dep r by equipment nipa tables'!Z9)+'Investment from Nipa Tables'!BR12/Prices!Y42</f>
        <v>1533.0006205496118</v>
      </c>
      <c r="AA17" s="35">
        <f>+Z17*(1-'Dep r by equipment nipa tables'!AA9)+'Investment from Nipa Tables'!BS12/Prices!Z42</f>
        <v>1647.2420147182438</v>
      </c>
      <c r="AB17" s="35">
        <f>+AA17*(1-'Dep r by equipment nipa tables'!AB9)+'Investment from Nipa Tables'!BT12/Prices!AA42</f>
        <v>1757.0918714228667</v>
      </c>
      <c r="AC17" s="35">
        <f>+AB17*(1-'Dep r by equipment nipa tables'!AC9)+'Investment from Nipa Tables'!BU12/Prices!AB42</f>
        <v>1873.2387062146672</v>
      </c>
      <c r="AD17" s="35">
        <f>+AC17*(1-'Dep r by equipment nipa tables'!AD9)+'Investment from Nipa Tables'!BV12/Prices!AC42</f>
        <v>2014.5251291729696</v>
      </c>
      <c r="AE17" s="35">
        <f>+AD17*(1-'Dep r by equipment nipa tables'!AE9)+'Investment from Nipa Tables'!BW12/Prices!AD42</f>
        <v>2186.058376594905</v>
      </c>
      <c r="AF17" s="35">
        <f>+AE17*(1-'Dep r by equipment nipa tables'!AF9)+'Investment from Nipa Tables'!BX12/Prices!AE42</f>
        <v>2335.8945586120994</v>
      </c>
      <c r="AG17" s="35">
        <f>+AF17*(1-'Dep r by equipment nipa tables'!AG9)+'Investment from Nipa Tables'!BY12/Prices!AF42</f>
        <v>2490.9010535195007</v>
      </c>
      <c r="AH17" s="35">
        <f>+AG17*(1-'Dep r by equipment nipa tables'!AH9)+'Investment from Nipa Tables'!BZ12/Prices!AG42</f>
        <v>2699.4184623057404</v>
      </c>
      <c r="AI17" s="35">
        <f>+AH17*(1-'Dep r by equipment nipa tables'!AI9)+'Investment from Nipa Tables'!CA12/Prices!AH42</f>
        <v>2934.0834203812037</v>
      </c>
      <c r="AJ17" s="35">
        <f>+AI17*(1-'Dep r by equipment nipa tables'!AJ9)+'Investment from Nipa Tables'!CB12/Prices!AI42</f>
        <v>3197.1763404619091</v>
      </c>
      <c r="AK17" s="35">
        <f>+AJ17*(1-'Dep r by equipment nipa tables'!AK9)+'Investment from Nipa Tables'!CC12/Prices!AJ42</f>
        <v>3458.3754694670347</v>
      </c>
      <c r="AL17" s="35">
        <f>+AK17*(1-'Dep r by equipment nipa tables'!AL9)+'Investment from Nipa Tables'!CD12/Prices!AK42</f>
        <v>3711.3848896263589</v>
      </c>
      <c r="AM17" s="35">
        <f>+AL17*(1-'Dep r by equipment nipa tables'!AM9)+'Investment from Nipa Tables'!CE12/Prices!AL42</f>
        <v>3927.3841729855421</v>
      </c>
      <c r="AN17" s="35">
        <f>+AM17*(1-'Dep r by equipment nipa tables'!AN9)+'Investment from Nipa Tables'!CF12/Prices!AM42</f>
        <v>4115.7798244560627</v>
      </c>
      <c r="AO17" s="35">
        <f>+AN17*(1-'Dep r by equipment nipa tables'!AO9)+'Investment from Nipa Tables'!CG12/Prices!AN42</f>
        <v>4389.9219994612076</v>
      </c>
      <c r="AP17" s="35">
        <f>+AO17*(1-'Dep r by equipment nipa tables'!AP9)+'Investment from Nipa Tables'!CH12/Prices!AO42</f>
        <v>4687.9811176971907</v>
      </c>
      <c r="AQ17" s="35">
        <f>+AP17*(1-'Dep r by equipment nipa tables'!AQ9)+'Investment from Nipa Tables'!CI12/Prices!AP42</f>
        <v>4996.9555169593286</v>
      </c>
      <c r="AR17" s="35">
        <f>+AQ17*(1-'Dep r by equipment nipa tables'!AR9)+'Investment from Nipa Tables'!CJ12/Prices!AQ42</f>
        <v>5288.0016464271657</v>
      </c>
      <c r="AS17" s="35">
        <f>+AR17*(1-'Dep r by equipment nipa tables'!AS9)+'Investment from Nipa Tables'!CK12/Prices!AR42</f>
        <v>5601.712608974346</v>
      </c>
      <c r="AT17" s="35">
        <f>+AS17*(1-'Dep r by equipment nipa tables'!AT9)+'Investment from Nipa Tables'!CL12/Prices!AS42</f>
        <v>5927.1949137099537</v>
      </c>
      <c r="AU17" s="35">
        <f>+AT17*(1-'Dep r by equipment nipa tables'!AU9)+'Investment from Nipa Tables'!CM12/Prices!AT42</f>
        <v>6245.9597148627436</v>
      </c>
      <c r="AV17" s="35">
        <f>+AU17*(1-'Dep r by equipment nipa tables'!AV9)+'Investment from Nipa Tables'!CN12/Prices!AU42</f>
        <v>6534.8808568853256</v>
      </c>
      <c r="AW17" s="35">
        <f>+AV17*(1-'Dep r by equipment nipa tables'!AW9)+'Investment from Nipa Tables'!CO12/Prices!AV42</f>
        <v>6828.9469101251098</v>
      </c>
      <c r="AX17" s="35">
        <f>+AW17*(1-'Dep r by equipment nipa tables'!AX9)+'Investment from Nipa Tables'!CP12/Prices!AW42</f>
        <v>7185.5168050195307</v>
      </c>
      <c r="AY17" s="35">
        <f>+AX17*(1-'Dep r by equipment nipa tables'!AY9)+'Investment from Nipa Tables'!CQ12/Prices!AX42</f>
        <v>7575.0294362364139</v>
      </c>
      <c r="AZ17" s="35">
        <f>+AY17*(1-'Dep r by equipment nipa tables'!AZ9)+'Investment from Nipa Tables'!CR12/Prices!AY42</f>
        <v>8012.4476699481493</v>
      </c>
      <c r="BA17" s="35">
        <f>+AZ17*(1-'Dep r by equipment nipa tables'!BA9)+'Investment from Nipa Tables'!CS12/Prices!AZ42</f>
        <v>8469.6004734251619</v>
      </c>
      <c r="BB17" s="35">
        <f>+BA17*(1-'Dep r by equipment nipa tables'!BB9)+'Investment from Nipa Tables'!CT12/Prices!BA42</f>
        <v>8955.2237405520518</v>
      </c>
      <c r="BC17" s="35">
        <f>+BB17*(1-'Dep r by equipment nipa tables'!BC9)+'Investment from Nipa Tables'!CU12/Prices!BB42</f>
        <v>9481.03026042692</v>
      </c>
      <c r="BD17" s="35">
        <f>+BC17*(1-'Dep r by equipment nipa tables'!BD9)+'Investment from Nipa Tables'!CV12/Prices!BC42</f>
        <v>9992.7100113079541</v>
      </c>
      <c r="BE17" s="35">
        <f>+BD17*(1-'Dep r by equipment nipa tables'!BE9)+'Investment from Nipa Tables'!CW12/Prices!BD42</f>
        <v>10539.36547340745</v>
      </c>
      <c r="BF17" s="35">
        <f>+BE17*(1-'Dep r by equipment nipa tables'!BF9)+'Investment from Nipa Tables'!CX12/Prices!BE42</f>
        <v>11034.101596166396</v>
      </c>
      <c r="BG17" s="35">
        <f>+BF17*(1-'Dep r by equipment nipa tables'!BG9)+'Investment from Nipa Tables'!CY12/Prices!BF42</f>
        <v>11517.782074717896</v>
      </c>
      <c r="BH17" s="35">
        <f>+BG17*(1-'Dep r by equipment nipa tables'!BH9)+'Investment from Nipa Tables'!CZ12/Prices!BG42</f>
        <v>12045.222853028059</v>
      </c>
      <c r="BI17" s="35">
        <f>+BH17*(1-'Dep r by equipment nipa tables'!BI9)+'Investment from Nipa Tables'!DA12/Prices!BH42</f>
        <v>12606.241739814852</v>
      </c>
      <c r="BJ17" s="35">
        <f>+BI17*(1-'Dep r by equipment nipa tables'!BJ9)+'Investment from Nipa Tables'!DB12/Prices!BI42</f>
        <v>13245.064624318262</v>
      </c>
      <c r="BK17" s="35">
        <f>+BJ17*(1-'Dep r by equipment nipa tables'!BK9)+'Investment from Nipa Tables'!DC12/Prices!BJ42</f>
        <v>13931.801574680536</v>
      </c>
      <c r="BL17" s="35">
        <f>+BK17*(1-'Dep r by equipment nipa tables'!BL9)+'Investment from Nipa Tables'!DD12/Prices!BK42</f>
        <v>14611.719161256762</v>
      </c>
      <c r="BM17" s="35">
        <f>+BL17*(1-'Dep r by equipment nipa tables'!BM9)+'Investment from Nipa Tables'!DE12/Prices!BL42</f>
        <v>15251.780222452535</v>
      </c>
      <c r="BN17" s="35">
        <f>+BM17*(1-'Dep r by equipment nipa tables'!BN9)+'Investment from Nipa Tables'!DF12/Prices!BM42</f>
        <v>15754.320222452536</v>
      </c>
      <c r="BO17" s="35">
        <f>+BN17*(1-'Dep r by equipment nipa tables'!BO9)+'Investment from Nipa Tables'!DG12/Prices!BN42</f>
        <v>16292.498722760198</v>
      </c>
      <c r="BP17" s="35">
        <f>+BO17*(1-'Dep r by equipment nipa tables'!BP9)+'Investment from Nipa Tables'!DH12/Prices!BO42</f>
        <v>16951.436574627387</v>
      </c>
      <c r="BQ17" s="35">
        <f>+BP17*(1-'Dep r by equipment nipa tables'!BQ9)+'Investment from Nipa Tables'!DI12/Prices!BP42</f>
        <v>17690.997931525562</v>
      </c>
      <c r="BR17" s="35">
        <f>+BQ17*(1-'Dep r by equipment nipa tables'!BR9)+'Investment from Nipa Tables'!DJ12/Prices!BQ42</f>
        <v>18419.961650304773</v>
      </c>
      <c r="BS17" s="35">
        <f>+BR17*(1-'Dep r by equipment nipa tables'!BS9)+'Investment from Nipa Tables'!DK12/Prices!BR42</f>
        <v>19178.697220541642</v>
      </c>
      <c r="BT17" s="35">
        <f>+BS17*(1-'Dep r by equipment nipa tables'!BT9)+'Investment from Nipa Tables'!DL12/Prices!BS42</f>
        <v>19984.640699501564</v>
      </c>
    </row>
    <row r="18" spans="1:72" x14ac:dyDescent="0.25">
      <c r="A18" s="29">
        <v>20</v>
      </c>
      <c r="B18" t="s">
        <v>98</v>
      </c>
      <c r="C18" s="35">
        <v>0</v>
      </c>
      <c r="D18" s="35">
        <f>+C18*(1-'Dep r by equipment nipa tables'!D10)+'Investment from Nipa Tables'!AV13/Prices!C43</f>
        <v>10.50110624999539</v>
      </c>
      <c r="E18" s="35">
        <f>+D18*(1-'Dep r by equipment nipa tables'!E10)+'Investment from Nipa Tables'!AW13/Prices!D43</f>
        <v>20.535553472382247</v>
      </c>
      <c r="F18" s="35">
        <f>+E18*(1-'Dep r by equipment nipa tables'!F10)+'Investment from Nipa Tables'!AX13/Prices!E43</f>
        <v>29.356054542714755</v>
      </c>
      <c r="G18" s="35">
        <f>+F18*(1-'Dep r by equipment nipa tables'!G10)+'Investment from Nipa Tables'!AY13/Prices!F43</f>
        <v>40.772728411506193</v>
      </c>
      <c r="H18" s="35">
        <f>+G18*(1-'Dep r by equipment nipa tables'!H10)+'Investment from Nipa Tables'!AZ13/Prices!G43</f>
        <v>54.881380229953379</v>
      </c>
      <c r="I18" s="35">
        <f>+H18*(1-'Dep r by equipment nipa tables'!I10)+'Investment from Nipa Tables'!BA13/Prices!H43</f>
        <v>70.874424417480753</v>
      </c>
      <c r="J18" s="35">
        <f>+I18*(1-'Dep r by equipment nipa tables'!J10)+'Investment from Nipa Tables'!BB13/Prices!I43</f>
        <v>89.789680340070149</v>
      </c>
      <c r="K18" s="35">
        <f>+J18*(1-'Dep r by equipment nipa tables'!K10)+'Investment from Nipa Tables'!BC13/Prices!J43</f>
        <v>109.29839670321401</v>
      </c>
      <c r="L18" s="35">
        <f>+K18*(1-'Dep r by equipment nipa tables'!L10)+'Investment from Nipa Tables'!BD13/Prices!K43</f>
        <v>129.9114331839539</v>
      </c>
      <c r="M18" s="35">
        <f>+L18*(1-'Dep r by equipment nipa tables'!M10)+'Investment from Nipa Tables'!BE13/Prices!L43</f>
        <v>152.75674940550874</v>
      </c>
      <c r="N18" s="35">
        <f>+M18*(1-'Dep r by equipment nipa tables'!N10)+'Investment from Nipa Tables'!BF13/Prices!M43</f>
        <v>177.74883369950018</v>
      </c>
      <c r="O18" s="35">
        <f>+N18*(1-'Dep r by equipment nipa tables'!O10)+'Investment from Nipa Tables'!BG13/Prices!N43</f>
        <v>199.63657888740886</v>
      </c>
      <c r="P18" s="35">
        <f>+O18*(1-'Dep r by equipment nipa tables'!P10)+'Investment from Nipa Tables'!BH13/Prices!O43</f>
        <v>223.68627391592725</v>
      </c>
      <c r="Q18" s="35">
        <f>+P18*(1-'Dep r by equipment nipa tables'!Q10)+'Investment from Nipa Tables'!BI13/Prices!P43</f>
        <v>250.86798462714447</v>
      </c>
      <c r="R18" s="35">
        <f>+Q18*(1-'Dep r by equipment nipa tables'!R10)+'Investment from Nipa Tables'!BJ13/Prices!Q43</f>
        <v>279.00356164919873</v>
      </c>
      <c r="S18" s="35">
        <f>+R18*(1-'Dep r by equipment nipa tables'!S10)+'Investment from Nipa Tables'!BK13/Prices!R43</f>
        <v>310.21441206851779</v>
      </c>
      <c r="T18" s="35">
        <f>+S18*(1-'Dep r by equipment nipa tables'!T10)+'Investment from Nipa Tables'!BL13/Prices!S43</f>
        <v>343.80884421732515</v>
      </c>
      <c r="U18" s="35">
        <f>+T18*(1-'Dep r by equipment nipa tables'!U10)+'Investment from Nipa Tables'!BM13/Prices!T43</f>
        <v>381.85860523987969</v>
      </c>
      <c r="V18" s="35">
        <f>+U18*(1-'Dep r by equipment nipa tables'!V10)+'Investment from Nipa Tables'!BN13/Prices!U43</f>
        <v>425.01036732628143</v>
      </c>
      <c r="W18" s="35">
        <f>+V18*(1-'Dep r by equipment nipa tables'!W10)+'Investment from Nipa Tables'!BO13/Prices!V43</f>
        <v>477.93509677161421</v>
      </c>
      <c r="X18" s="35">
        <f>+W18*(1-'Dep r by equipment nipa tables'!X10)+'Investment from Nipa Tables'!BP13/Prices!W43</f>
        <v>530.49091461303681</v>
      </c>
      <c r="Y18" s="35">
        <f>+X18*(1-'Dep r by equipment nipa tables'!Y10)+'Investment from Nipa Tables'!BQ13/Prices!X43</f>
        <v>582.57586709819577</v>
      </c>
      <c r="Z18" s="35">
        <f>+Y18*(1-'Dep r by equipment nipa tables'!Z10)+'Investment from Nipa Tables'!BR13/Prices!Y43</f>
        <v>632.43384844430147</v>
      </c>
      <c r="AA18" s="35">
        <f>+Z18*(1-'Dep r by equipment nipa tables'!AA10)+'Investment from Nipa Tables'!BS13/Prices!Z43</f>
        <v>684.44483503544006</v>
      </c>
      <c r="AB18" s="35">
        <f>+AA18*(1-'Dep r by equipment nipa tables'!AB10)+'Investment from Nipa Tables'!BT13/Prices!AA43</f>
        <v>732.22473283476029</v>
      </c>
      <c r="AC18" s="35">
        <f>+AB18*(1-'Dep r by equipment nipa tables'!AC10)+'Investment from Nipa Tables'!BU13/Prices!AB43</f>
        <v>782.65441249059256</v>
      </c>
      <c r="AD18" s="35">
        <f>+AC18*(1-'Dep r by equipment nipa tables'!AD10)+'Investment from Nipa Tables'!BV13/Prices!AC43</f>
        <v>843.30694123502792</v>
      </c>
      <c r="AE18" s="35">
        <f>+AD18*(1-'Dep r by equipment nipa tables'!AE10)+'Investment from Nipa Tables'!BW13/Prices!AD43</f>
        <v>912.71242302469534</v>
      </c>
      <c r="AF18" s="35">
        <f>+AE18*(1-'Dep r by equipment nipa tables'!AF10)+'Investment from Nipa Tables'!BX13/Prices!AE43</f>
        <v>967.76976740188638</v>
      </c>
      <c r="AG18" s="35">
        <f>+AF18*(1-'Dep r by equipment nipa tables'!AG10)+'Investment from Nipa Tables'!BY13/Prices!AF43</f>
        <v>1026.1087776958798</v>
      </c>
      <c r="AH18" s="35">
        <f>+AG18*(1-'Dep r by equipment nipa tables'!AH10)+'Investment from Nipa Tables'!BZ13/Prices!AG43</f>
        <v>1096.2738453873451</v>
      </c>
      <c r="AI18" s="35">
        <f>+AH18*(1-'Dep r by equipment nipa tables'!AI10)+'Investment from Nipa Tables'!CA13/Prices!AH43</f>
        <v>1166.7326671760256</v>
      </c>
      <c r="AJ18" s="35">
        <f>+AI18*(1-'Dep r by equipment nipa tables'!AJ10)+'Investment from Nipa Tables'!CB13/Prices!AI43</f>
        <v>1245.7608818027031</v>
      </c>
      <c r="AK18" s="35">
        <f>+AJ18*(1-'Dep r by equipment nipa tables'!AK10)+'Investment from Nipa Tables'!CC13/Prices!AJ43</f>
        <v>1326.0019948483371</v>
      </c>
      <c r="AL18" s="35">
        <f>+AK18*(1-'Dep r by equipment nipa tables'!AL10)+'Investment from Nipa Tables'!CD13/Prices!AK43</f>
        <v>1395.7061655362486</v>
      </c>
      <c r="AM18" s="35">
        <f>+AL18*(1-'Dep r by equipment nipa tables'!AM10)+'Investment from Nipa Tables'!CE13/Prices!AL43</f>
        <v>1461.0232867774037</v>
      </c>
      <c r="AN18" s="35">
        <f>+AM18*(1-'Dep r by equipment nipa tables'!AN10)+'Investment from Nipa Tables'!CF13/Prices!AM43</f>
        <v>1526.5659078413642</v>
      </c>
      <c r="AO18" s="35">
        <f>+AN18*(1-'Dep r by equipment nipa tables'!AO10)+'Investment from Nipa Tables'!CG13/Prices!AN43</f>
        <v>1619.4107617200625</v>
      </c>
      <c r="AP18" s="35">
        <f>+AO18*(1-'Dep r by equipment nipa tables'!AP10)+'Investment from Nipa Tables'!CH13/Prices!AO43</f>
        <v>1713.9596049918264</v>
      </c>
      <c r="AQ18" s="35">
        <f>+AP18*(1-'Dep r by equipment nipa tables'!AQ10)+'Investment from Nipa Tables'!CI13/Prices!AP43</f>
        <v>1805.667384134066</v>
      </c>
      <c r="AR18" s="35">
        <f>+AQ18*(1-'Dep r by equipment nipa tables'!AR10)+'Investment from Nipa Tables'!CJ13/Prices!AQ43</f>
        <v>1905.5594884522638</v>
      </c>
      <c r="AS18" s="35">
        <f>+AR18*(1-'Dep r by equipment nipa tables'!AS10)+'Investment from Nipa Tables'!CK13/Prices!AR43</f>
        <v>2010.583501570992</v>
      </c>
      <c r="AT18" s="35">
        <f>+AS18*(1-'Dep r by equipment nipa tables'!AT10)+'Investment from Nipa Tables'!CL13/Prices!AS43</f>
        <v>2120.6037831314843</v>
      </c>
      <c r="AU18" s="35">
        <f>+AT18*(1-'Dep r by equipment nipa tables'!AU10)+'Investment from Nipa Tables'!CM13/Prices!AT43</f>
        <v>2229.4450396324223</v>
      </c>
      <c r="AV18" s="35">
        <f>+AU18*(1-'Dep r by equipment nipa tables'!AV10)+'Investment from Nipa Tables'!CN13/Prices!AU43</f>
        <v>2332.7692168803178</v>
      </c>
      <c r="AW18" s="35">
        <f>+AV18*(1-'Dep r by equipment nipa tables'!AW10)+'Investment from Nipa Tables'!CO13/Prices!AV43</f>
        <v>2440.802816983552</v>
      </c>
      <c r="AX18" s="35">
        <f>+AW18*(1-'Dep r by equipment nipa tables'!AX10)+'Investment from Nipa Tables'!CP13/Prices!AW43</f>
        <v>2555.8509783347095</v>
      </c>
      <c r="AY18" s="35">
        <f>+AX18*(1-'Dep r by equipment nipa tables'!AY10)+'Investment from Nipa Tables'!CQ13/Prices!AX43</f>
        <v>2685.1071791739873</v>
      </c>
      <c r="AZ18" s="35">
        <f>+AY18*(1-'Dep r by equipment nipa tables'!AZ10)+'Investment from Nipa Tables'!CR13/Prices!AY43</f>
        <v>2827.6319156972227</v>
      </c>
      <c r="BA18" s="35">
        <f>+AZ18*(1-'Dep r by equipment nipa tables'!BA10)+'Investment from Nipa Tables'!CS13/Prices!AZ43</f>
        <v>2979.7480795626398</v>
      </c>
      <c r="BB18" s="35">
        <f>+BA18*(1-'Dep r by equipment nipa tables'!BB10)+'Investment from Nipa Tables'!CT13/Prices!BA43</f>
        <v>3146.5851589042136</v>
      </c>
      <c r="BC18" s="35">
        <f>+BB18*(1-'Dep r by equipment nipa tables'!BC10)+'Investment from Nipa Tables'!CU13/Prices!BB43</f>
        <v>3327.6829270807275</v>
      </c>
      <c r="BD18" s="35">
        <f>+BC18*(1-'Dep r by equipment nipa tables'!BD10)+'Investment from Nipa Tables'!CV13/Prices!BC43</f>
        <v>3530.3180619781251</v>
      </c>
      <c r="BE18" s="35">
        <f>+BD18*(1-'Dep r by equipment nipa tables'!BE10)+'Investment from Nipa Tables'!CW13/Prices!BD43</f>
        <v>3764.469749840127</v>
      </c>
      <c r="BF18" s="35">
        <f>+BE18*(1-'Dep r by equipment nipa tables'!BF10)+'Investment from Nipa Tables'!CX13/Prices!BE43</f>
        <v>3985.5305470023586</v>
      </c>
      <c r="BG18" s="35">
        <f>+BF18*(1-'Dep r by equipment nipa tables'!BG10)+'Investment from Nipa Tables'!CY13/Prices!BF43</f>
        <v>4191.5452314596632</v>
      </c>
      <c r="BH18" s="35">
        <f>+BG18*(1-'Dep r by equipment nipa tables'!BH10)+'Investment from Nipa Tables'!CZ13/Prices!BG43</f>
        <v>4406.6434804358478</v>
      </c>
      <c r="BI18" s="35">
        <f>+BH18*(1-'Dep r by equipment nipa tables'!BI10)+'Investment from Nipa Tables'!DA13/Prices!BH43</f>
        <v>4651.9383911704208</v>
      </c>
      <c r="BJ18" s="35">
        <f>+BI18*(1-'Dep r by equipment nipa tables'!BJ10)+'Investment from Nipa Tables'!DB13/Prices!BI43</f>
        <v>4922.6685455921852</v>
      </c>
      <c r="BK18" s="35">
        <f>+BJ18*(1-'Dep r by equipment nipa tables'!BK10)+'Investment from Nipa Tables'!DC13/Prices!BJ43</f>
        <v>5234.263027982387</v>
      </c>
      <c r="BL18" s="35">
        <f>+BK18*(1-'Dep r by equipment nipa tables'!BL10)+'Investment from Nipa Tables'!DD13/Prices!BK43</f>
        <v>5560.8631420425427</v>
      </c>
      <c r="BM18" s="35">
        <f>+BL18*(1-'Dep r by equipment nipa tables'!BM10)+'Investment from Nipa Tables'!DE13/Prices!BL43</f>
        <v>5867.697819375353</v>
      </c>
      <c r="BN18" s="35">
        <f>+BM18*(1-'Dep r by equipment nipa tables'!BN10)+'Investment from Nipa Tables'!DF13/Prices!BM43</f>
        <v>6124.3378193753533</v>
      </c>
      <c r="BO18" s="35">
        <f>+BN18*(1-'Dep r by equipment nipa tables'!BO10)+'Investment from Nipa Tables'!DG13/Prices!BN43</f>
        <v>6404.1624494440839</v>
      </c>
      <c r="BP18" s="35">
        <f>+BO18*(1-'Dep r by equipment nipa tables'!BP10)+'Investment from Nipa Tables'!DH13/Prices!BO43</f>
        <v>6711.7083911151476</v>
      </c>
      <c r="BQ18" s="35">
        <f>+BP18*(1-'Dep r by equipment nipa tables'!BQ10)+'Investment from Nipa Tables'!DI13/Prices!BP43</f>
        <v>7040.7054068640955</v>
      </c>
      <c r="BR18" s="35">
        <f>+BQ18*(1-'Dep r by equipment nipa tables'!BR10)+'Investment from Nipa Tables'!DJ13/Prices!BQ43</f>
        <v>7391.0303161004385</v>
      </c>
      <c r="BS18" s="35">
        <f>+BR18*(1-'Dep r by equipment nipa tables'!BS10)+'Investment from Nipa Tables'!DK13/Prices!BR43</f>
        <v>7753.5926149223269</v>
      </c>
      <c r="BT18" s="35">
        <f>+BS18*(1-'Dep r by equipment nipa tables'!BT10)+'Investment from Nipa Tables'!DL13/Prices!BS43</f>
        <v>8119.0188845024459</v>
      </c>
    </row>
    <row r="19" spans="1:72" x14ac:dyDescent="0.25">
      <c r="A19" s="29">
        <v>30</v>
      </c>
      <c r="B19" t="s">
        <v>109</v>
      </c>
      <c r="C19" s="35">
        <v>0</v>
      </c>
      <c r="D19" s="35">
        <f>+C19*(1-'Dep r by equipment nipa tables'!D11)+'Investment from Nipa Tables'!AV14/Prices!C44</f>
        <v>3.5798682553597856</v>
      </c>
      <c r="E19" s="35">
        <f>+D19*(1-'Dep r by equipment nipa tables'!E11)+'Investment from Nipa Tables'!AW14/Prices!D44</f>
        <v>7.4568642727224876</v>
      </c>
      <c r="F19" s="35">
        <f>+E19*(1-'Dep r by equipment nipa tables'!F11)+'Investment from Nipa Tables'!AX14/Prices!E44</f>
        <v>11.211360247855922</v>
      </c>
      <c r="G19" s="35">
        <f>+F19*(1-'Dep r by equipment nipa tables'!G11)+'Investment from Nipa Tables'!AY14/Prices!F44</f>
        <v>16.119457523312246</v>
      </c>
      <c r="H19" s="35">
        <f>+G19*(1-'Dep r by equipment nipa tables'!H11)+'Investment from Nipa Tables'!AZ14/Prices!G44</f>
        <v>20.769869625980057</v>
      </c>
      <c r="I19" s="35">
        <f>+H19*(1-'Dep r by equipment nipa tables'!I11)+'Investment from Nipa Tables'!BA14/Prices!H44</f>
        <v>25.056186384060517</v>
      </c>
      <c r="J19" s="35">
        <f>+I19*(1-'Dep r by equipment nipa tables'!J11)+'Investment from Nipa Tables'!BB14/Prices!I44</f>
        <v>29.519533037485665</v>
      </c>
      <c r="K19" s="35">
        <f>+J19*(1-'Dep r by equipment nipa tables'!K11)+'Investment from Nipa Tables'!BC14/Prices!J44</f>
        <v>34.368362723200633</v>
      </c>
      <c r="L19" s="35">
        <f>+K19*(1-'Dep r by equipment nipa tables'!L11)+'Investment from Nipa Tables'!BD14/Prices!K44</f>
        <v>39.984767764569312</v>
      </c>
      <c r="M19" s="35">
        <f>+L19*(1-'Dep r by equipment nipa tables'!M11)+'Investment from Nipa Tables'!BE14/Prices!L44</f>
        <v>45.714739819642134</v>
      </c>
      <c r="N19" s="35">
        <f>+M19*(1-'Dep r by equipment nipa tables'!N11)+'Investment from Nipa Tables'!BF14/Prices!M44</f>
        <v>50.796203409567177</v>
      </c>
      <c r="O19" s="35">
        <f>+N19*(1-'Dep r by equipment nipa tables'!O11)+'Investment from Nipa Tables'!BG14/Prices!N44</f>
        <v>55.771062868235049</v>
      </c>
      <c r="P19" s="35">
        <f>+O19*(1-'Dep r by equipment nipa tables'!P11)+'Investment from Nipa Tables'!BH14/Prices!O44</f>
        <v>61.424635295906896</v>
      </c>
      <c r="Q19" s="35">
        <f>+P19*(1-'Dep r by equipment nipa tables'!Q11)+'Investment from Nipa Tables'!BI14/Prices!P44</f>
        <v>66.744313055678219</v>
      </c>
      <c r="R19" s="35">
        <f>+Q19*(1-'Dep r by equipment nipa tables'!R11)+'Investment from Nipa Tables'!BJ14/Prices!Q44</f>
        <v>71.748488650441814</v>
      </c>
      <c r="S19" s="35">
        <f>+R19*(1-'Dep r by equipment nipa tables'!S11)+'Investment from Nipa Tables'!BK14/Prices!R44</f>
        <v>77.185760834303139</v>
      </c>
      <c r="T19" s="35">
        <f>+S19*(1-'Dep r by equipment nipa tables'!T11)+'Investment from Nipa Tables'!BL14/Prices!S44</f>
        <v>83.016258714903557</v>
      </c>
      <c r="U19" s="35">
        <f>+T19*(1-'Dep r by equipment nipa tables'!U11)+'Investment from Nipa Tables'!BM14/Prices!T44</f>
        <v>89.366357615763491</v>
      </c>
      <c r="V19" s="35">
        <f>+U19*(1-'Dep r by equipment nipa tables'!V11)+'Investment from Nipa Tables'!BN14/Prices!U44</f>
        <v>95.903844719947855</v>
      </c>
      <c r="W19" s="35">
        <f>+V19*(1-'Dep r by equipment nipa tables'!W11)+'Investment from Nipa Tables'!BO14/Prices!V44</f>
        <v>102.51241249013184</v>
      </c>
      <c r="X19" s="35">
        <f>+W19*(1-'Dep r by equipment nipa tables'!X11)+'Investment from Nipa Tables'!BP14/Prices!W44</f>
        <v>109.72895560848862</v>
      </c>
      <c r="Y19" s="35">
        <f>+X19*(1-'Dep r by equipment nipa tables'!Y11)+'Investment from Nipa Tables'!BQ14/Prices!X44</f>
        <v>119.17472772351778</v>
      </c>
      <c r="Z19" s="35">
        <f>+Y19*(1-'Dep r by equipment nipa tables'!Z11)+'Investment from Nipa Tables'!BR14/Prices!Y44</f>
        <v>131.09642782344952</v>
      </c>
      <c r="AA19" s="35">
        <f>+Z19*(1-'Dep r by equipment nipa tables'!AA11)+'Investment from Nipa Tables'!BS14/Prices!Z44</f>
        <v>145.79732454860476</v>
      </c>
      <c r="AB19" s="35">
        <f>+AA19*(1-'Dep r by equipment nipa tables'!AB11)+'Investment from Nipa Tables'!BT14/Prices!AA44</f>
        <v>162.76116018375916</v>
      </c>
      <c r="AC19" s="35">
        <f>+AB19*(1-'Dep r by equipment nipa tables'!AC11)+'Investment from Nipa Tables'!BU14/Prices!AB44</f>
        <v>182.31946479840775</v>
      </c>
      <c r="AD19" s="35">
        <f>+AC19*(1-'Dep r by equipment nipa tables'!AD11)+'Investment from Nipa Tables'!BV14/Prices!AC44</f>
        <v>203.10016345147187</v>
      </c>
      <c r="AE19" s="35">
        <f>+AD19*(1-'Dep r by equipment nipa tables'!AE11)+'Investment from Nipa Tables'!BW14/Prices!AD44</f>
        <v>221.46490407578077</v>
      </c>
      <c r="AF19" s="35">
        <f>+AE19*(1-'Dep r by equipment nipa tables'!AF11)+'Investment from Nipa Tables'!BX14/Prices!AE44</f>
        <v>232.44381349488327</v>
      </c>
      <c r="AG19" s="35">
        <f>+AF19*(1-'Dep r by equipment nipa tables'!AG11)+'Investment from Nipa Tables'!BY14/Prices!AF44</f>
        <v>246.9893549597503</v>
      </c>
      <c r="AH19" s="35">
        <f>+AG19*(1-'Dep r by equipment nipa tables'!AH11)+'Investment from Nipa Tables'!BZ14/Prices!AG44</f>
        <v>261.58772980701497</v>
      </c>
      <c r="AI19" s="35">
        <f>+AH19*(1-'Dep r by equipment nipa tables'!AI11)+'Investment from Nipa Tables'!CA14/Prices!AH44</f>
        <v>278.01105107144139</v>
      </c>
      <c r="AJ19" s="35">
        <f>+AI19*(1-'Dep r by equipment nipa tables'!AJ11)+'Investment from Nipa Tables'!CB14/Prices!AI44</f>
        <v>293.90217357084339</v>
      </c>
      <c r="AK19" s="35">
        <f>+AJ19*(1-'Dep r by equipment nipa tables'!AK11)+'Investment from Nipa Tables'!CC14/Prices!AJ44</f>
        <v>308.86955512076088</v>
      </c>
      <c r="AL19" s="35">
        <f>+AK19*(1-'Dep r by equipment nipa tables'!AL11)+'Investment from Nipa Tables'!CD14/Prices!AK44</f>
        <v>324.89189505931478</v>
      </c>
      <c r="AM19" s="35">
        <f>+AL19*(1-'Dep r by equipment nipa tables'!AM11)+'Investment from Nipa Tables'!CE14/Prices!AL44</f>
        <v>338.60504645473782</v>
      </c>
      <c r="AN19" s="35">
        <f>+AM19*(1-'Dep r by equipment nipa tables'!AN11)+'Investment from Nipa Tables'!CF14/Prices!AM44</f>
        <v>352.72630459994099</v>
      </c>
      <c r="AO19" s="35">
        <f>+AN19*(1-'Dep r by equipment nipa tables'!AO11)+'Investment from Nipa Tables'!CG14/Prices!AN44</f>
        <v>370.12912897447529</v>
      </c>
      <c r="AP19" s="35">
        <f>+AO19*(1-'Dep r by equipment nipa tables'!AP11)+'Investment from Nipa Tables'!CH14/Prices!AO44</f>
        <v>387.44791199167292</v>
      </c>
      <c r="AQ19" s="35">
        <f>+AP19*(1-'Dep r by equipment nipa tables'!AQ11)+'Investment from Nipa Tables'!CI14/Prices!AP44</f>
        <v>405.74765912861415</v>
      </c>
      <c r="AR19" s="35">
        <f>+AQ19*(1-'Dep r by equipment nipa tables'!AR11)+'Investment from Nipa Tables'!CJ14/Prices!AQ44</f>
        <v>425.03726611678752</v>
      </c>
      <c r="AS19" s="35">
        <f>+AR19*(1-'Dep r by equipment nipa tables'!AS11)+'Investment from Nipa Tables'!CK14/Prices!AR44</f>
        <v>443.43817181524207</v>
      </c>
      <c r="AT19" s="35">
        <f>+AS19*(1-'Dep r by equipment nipa tables'!AT11)+'Investment from Nipa Tables'!CL14/Prices!AS44</f>
        <v>460.52261837749211</v>
      </c>
      <c r="AU19" s="35">
        <f>+AT19*(1-'Dep r by equipment nipa tables'!AU11)+'Investment from Nipa Tables'!CM14/Prices!AT44</f>
        <v>475.66456796517394</v>
      </c>
      <c r="AV19" s="35">
        <f>+AU19*(1-'Dep r by equipment nipa tables'!AV11)+'Investment from Nipa Tables'!CN14/Prices!AU44</f>
        <v>488.79730691846709</v>
      </c>
      <c r="AW19" s="35">
        <f>+AV19*(1-'Dep r by equipment nipa tables'!AW11)+'Investment from Nipa Tables'!CO14/Prices!AV44</f>
        <v>502.01409274107777</v>
      </c>
      <c r="AX19" s="35">
        <f>+AW19*(1-'Dep r by equipment nipa tables'!AX11)+'Investment from Nipa Tables'!CP14/Prices!AW44</f>
        <v>516.60111786530899</v>
      </c>
      <c r="AY19" s="35">
        <f>+AX19*(1-'Dep r by equipment nipa tables'!AY11)+'Investment from Nipa Tables'!CQ14/Prices!AX44</f>
        <v>533.0025247923902</v>
      </c>
      <c r="AZ19" s="35">
        <f>+AY19*(1-'Dep r by equipment nipa tables'!AZ11)+'Investment from Nipa Tables'!CR14/Prices!AY44</f>
        <v>550.23025461740747</v>
      </c>
      <c r="BA19" s="35">
        <f>+AZ19*(1-'Dep r by equipment nipa tables'!BA11)+'Investment from Nipa Tables'!CS14/Prices!AZ44</f>
        <v>568.94315128561527</v>
      </c>
      <c r="BB19" s="35">
        <f>+BA19*(1-'Dep r by equipment nipa tables'!BB11)+'Investment from Nipa Tables'!CT14/Prices!BA44</f>
        <v>588.1508887889579</v>
      </c>
      <c r="BC19" s="35">
        <f>+BB19*(1-'Dep r by equipment nipa tables'!BC11)+'Investment from Nipa Tables'!CU14/Prices!BB44</f>
        <v>609.56360884588878</v>
      </c>
      <c r="BD19" s="35">
        <f>+BC19*(1-'Dep r by equipment nipa tables'!BD11)+'Investment from Nipa Tables'!CV14/Prices!BC44</f>
        <v>633.37842157693876</v>
      </c>
      <c r="BE19" s="35">
        <f>+BD19*(1-'Dep r by equipment nipa tables'!BE11)+'Investment from Nipa Tables'!CW14/Prices!BD44</f>
        <v>658.50700279581224</v>
      </c>
      <c r="BF19" s="35">
        <f>+BE19*(1-'Dep r by equipment nipa tables'!BF11)+'Investment from Nipa Tables'!CX14/Prices!BE44</f>
        <v>683.08167972556328</v>
      </c>
      <c r="BG19" s="35">
        <f>+BF19*(1-'Dep r by equipment nipa tables'!BG11)+'Investment from Nipa Tables'!CY14/Prices!BF44</f>
        <v>709.55254829922308</v>
      </c>
      <c r="BH19" s="35">
        <f>+BG19*(1-'Dep r by equipment nipa tables'!BH11)+'Investment from Nipa Tables'!CZ14/Prices!BG44</f>
        <v>737.34975579073262</v>
      </c>
      <c r="BI19" s="35">
        <f>+BH19*(1-'Dep r by equipment nipa tables'!BI11)+'Investment from Nipa Tables'!DA14/Prices!BH44</f>
        <v>767.0396309904296</v>
      </c>
      <c r="BJ19" s="35">
        <f>+BI19*(1-'Dep r by equipment nipa tables'!BJ11)+'Investment from Nipa Tables'!DB14/Prices!BI44</f>
        <v>799.28931126388193</v>
      </c>
      <c r="BK19" s="35">
        <f>+BJ19*(1-'Dep r by equipment nipa tables'!BK11)+'Investment from Nipa Tables'!DC14/Prices!BJ44</f>
        <v>832.80782460670366</v>
      </c>
      <c r="BL19" s="35">
        <f>+BK19*(1-'Dep r by equipment nipa tables'!BL11)+'Investment from Nipa Tables'!DD14/Prices!BK44</f>
        <v>863.23050220786286</v>
      </c>
      <c r="BM19" s="35">
        <f>+BL19*(1-'Dep r by equipment nipa tables'!BM11)+'Investment from Nipa Tables'!DE14/Prices!BL44</f>
        <v>890.62541416064278</v>
      </c>
      <c r="BN19" s="35">
        <f>+BM19*(1-'Dep r by equipment nipa tables'!BN11)+'Investment from Nipa Tables'!DF14/Prices!BM44</f>
        <v>912.03541416064274</v>
      </c>
      <c r="BO19" s="35">
        <f>+BN19*(1-'Dep r by equipment nipa tables'!BO11)+'Investment from Nipa Tables'!DG14/Prices!BN44</f>
        <v>936.156266481388</v>
      </c>
      <c r="BP19" s="35">
        <f>+BO19*(1-'Dep r by equipment nipa tables'!BP11)+'Investment from Nipa Tables'!DH14/Prices!BO44</f>
        <v>958.34135575433186</v>
      </c>
      <c r="BQ19" s="35">
        <f>+BP19*(1-'Dep r by equipment nipa tables'!BQ11)+'Investment from Nipa Tables'!DI14/Prices!BP44</f>
        <v>982.10541035591189</v>
      </c>
      <c r="BR19" s="35">
        <f>+BQ19*(1-'Dep r by equipment nipa tables'!BR11)+'Investment from Nipa Tables'!DJ14/Prices!BQ44</f>
        <v>1007.2210374559467</v>
      </c>
      <c r="BS19" s="35">
        <f>+BR19*(1-'Dep r by equipment nipa tables'!BS11)+'Investment from Nipa Tables'!DK14/Prices!BR44</f>
        <v>1033.1176408331662</v>
      </c>
      <c r="BT19" s="35">
        <f>+BS19*(1-'Dep r by equipment nipa tables'!BT11)+'Investment from Nipa Tables'!DL14/Prices!BS44</f>
        <v>1060.6056247975305</v>
      </c>
    </row>
    <row r="20" spans="1:72" x14ac:dyDescent="0.25">
      <c r="A20" s="29">
        <v>30</v>
      </c>
      <c r="B20" t="s">
        <v>111</v>
      </c>
      <c r="C20" s="35">
        <v>0</v>
      </c>
      <c r="D20" s="35">
        <f>+C20*(1-'Dep r by equipment nipa tables'!D12)+'Investment from Nipa Tables'!AV15/Prices!C45</f>
        <v>26.41244261576427</v>
      </c>
      <c r="E20" s="35">
        <f>+D20*(1-'Dep r by equipment nipa tables'!E12)+'Investment from Nipa Tables'!AW15/Prices!D45</f>
        <v>53.004074123087278</v>
      </c>
      <c r="F20" s="35">
        <f>+E20*(1-'Dep r by equipment nipa tables'!F12)+'Investment from Nipa Tables'!AX15/Prices!E45</f>
        <v>77.015385591963891</v>
      </c>
      <c r="G20" s="35">
        <f>+F20*(1-'Dep r by equipment nipa tables'!G12)+'Investment from Nipa Tables'!AY15/Prices!F45</f>
        <v>104.33404023837173</v>
      </c>
      <c r="H20" s="35">
        <f>+G20*(1-'Dep r by equipment nipa tables'!H12)+'Investment from Nipa Tables'!AZ15/Prices!G45</f>
        <v>140.82870283454579</v>
      </c>
      <c r="I20" s="35">
        <f>+H20*(1-'Dep r by equipment nipa tables'!I12)+'Investment from Nipa Tables'!BA15/Prices!H45</f>
        <v>171.3091775586735</v>
      </c>
      <c r="J20" s="35">
        <f>+I20*(1-'Dep r by equipment nipa tables'!J12)+'Investment from Nipa Tables'!BB15/Prices!I45</f>
        <v>201.58755620758464</v>
      </c>
      <c r="K20" s="35">
        <f>+J20*(1-'Dep r by equipment nipa tables'!K12)+'Investment from Nipa Tables'!BC15/Prices!J45</f>
        <v>236.18130749474437</v>
      </c>
      <c r="L20" s="35">
        <f>+K20*(1-'Dep r by equipment nipa tables'!L12)+'Investment from Nipa Tables'!BD15/Prices!K45</f>
        <v>278.18045401733224</v>
      </c>
      <c r="M20" s="35">
        <f>+L20*(1-'Dep r by equipment nipa tables'!M12)+'Investment from Nipa Tables'!BE15/Prices!L45</f>
        <v>322.148439586591</v>
      </c>
      <c r="N20" s="35">
        <f>+M20*(1-'Dep r by equipment nipa tables'!N12)+'Investment from Nipa Tables'!BF15/Prices!M45</f>
        <v>361.91178054551494</v>
      </c>
      <c r="O20" s="35">
        <f>+N20*(1-'Dep r by equipment nipa tables'!O12)+'Investment from Nipa Tables'!BG15/Prices!N45</f>
        <v>402.98990578994398</v>
      </c>
      <c r="P20" s="35">
        <f>+O20*(1-'Dep r by equipment nipa tables'!P12)+'Investment from Nipa Tables'!BH15/Prices!O45</f>
        <v>448.75328260312557</v>
      </c>
      <c r="Q20" s="35">
        <f>+P20*(1-'Dep r by equipment nipa tables'!Q12)+'Investment from Nipa Tables'!BI15/Prices!P45</f>
        <v>495.95127464194769</v>
      </c>
      <c r="R20" s="35">
        <f>+Q20*(1-'Dep r by equipment nipa tables'!R12)+'Investment from Nipa Tables'!BJ15/Prices!Q45</f>
        <v>542.28764866063659</v>
      </c>
      <c r="S20" s="35">
        <f>+R20*(1-'Dep r by equipment nipa tables'!S12)+'Investment from Nipa Tables'!BK15/Prices!R45</f>
        <v>593.2471923400376</v>
      </c>
      <c r="T20" s="35">
        <f>+S20*(1-'Dep r by equipment nipa tables'!T12)+'Investment from Nipa Tables'!BL15/Prices!S45</f>
        <v>651.63259180646389</v>
      </c>
      <c r="U20" s="35">
        <f>+T20*(1-'Dep r by equipment nipa tables'!U12)+'Investment from Nipa Tables'!BM15/Prices!T45</f>
        <v>714.65732339749877</v>
      </c>
      <c r="V20" s="35">
        <f>+U20*(1-'Dep r by equipment nipa tables'!V12)+'Investment from Nipa Tables'!BN15/Prices!U45</f>
        <v>782.70134597892059</v>
      </c>
      <c r="W20" s="35">
        <f>+V20*(1-'Dep r by equipment nipa tables'!W12)+'Investment from Nipa Tables'!BO15/Prices!V45</f>
        <v>859.71217039909925</v>
      </c>
      <c r="X20" s="35">
        <f>+W20*(1-'Dep r by equipment nipa tables'!X12)+'Investment from Nipa Tables'!BP15/Prices!W45</f>
        <v>935.85406411727183</v>
      </c>
      <c r="Y20" s="35">
        <f>+X20*(1-'Dep r by equipment nipa tables'!Y12)+'Investment from Nipa Tables'!BQ15/Prices!X45</f>
        <v>1006.3153568429857</v>
      </c>
      <c r="Z20" s="35">
        <f>+Y20*(1-'Dep r by equipment nipa tables'!Z12)+'Investment from Nipa Tables'!BR15/Prices!Y45</f>
        <v>1083.8903631270487</v>
      </c>
      <c r="AA20" s="35">
        <f>+Z20*(1-'Dep r by equipment nipa tables'!AA12)+'Investment from Nipa Tables'!BS15/Prices!Z45</f>
        <v>1156.1081161860718</v>
      </c>
      <c r="AB20" s="35">
        <f>+AA20*(1-'Dep r by equipment nipa tables'!AB12)+'Investment from Nipa Tables'!BT15/Prices!AA45</f>
        <v>1220.7203725023217</v>
      </c>
      <c r="AC20" s="35">
        <f>+AB20*(1-'Dep r by equipment nipa tables'!AC12)+'Investment from Nipa Tables'!BU15/Prices!AB45</f>
        <v>1303.8126072636178</v>
      </c>
      <c r="AD20" s="35">
        <f>+AC20*(1-'Dep r by equipment nipa tables'!AD12)+'Investment from Nipa Tables'!BV15/Prices!AC45</f>
        <v>1399.3732612167523</v>
      </c>
      <c r="AE20" s="35">
        <f>+AD20*(1-'Dep r by equipment nipa tables'!AE12)+'Investment from Nipa Tables'!BW15/Prices!AD45</f>
        <v>1492.4366564055579</v>
      </c>
      <c r="AF20" s="35">
        <f>+AE20*(1-'Dep r by equipment nipa tables'!AF12)+'Investment from Nipa Tables'!BX15/Prices!AE45</f>
        <v>1562.9733198074618</v>
      </c>
      <c r="AG20" s="35">
        <f>+AF20*(1-'Dep r by equipment nipa tables'!AG12)+'Investment from Nipa Tables'!BY15/Prices!AF45</f>
        <v>1645.3427785588342</v>
      </c>
      <c r="AH20" s="35">
        <f>+AG20*(1-'Dep r by equipment nipa tables'!AH12)+'Investment from Nipa Tables'!BZ15/Prices!AG45</f>
        <v>1750.0817209871007</v>
      </c>
      <c r="AI20" s="35">
        <f>+AH20*(1-'Dep r by equipment nipa tables'!AI12)+'Investment from Nipa Tables'!CA15/Prices!AH45</f>
        <v>1872.1340237003255</v>
      </c>
      <c r="AJ20" s="35">
        <f>+AI20*(1-'Dep r by equipment nipa tables'!AJ12)+'Investment from Nipa Tables'!CB15/Prices!AI45</f>
        <v>2005.0120756574645</v>
      </c>
      <c r="AK20" s="35">
        <f>+AJ20*(1-'Dep r by equipment nipa tables'!AK12)+'Investment from Nipa Tables'!CC15/Prices!AJ45</f>
        <v>2143.3301283565861</v>
      </c>
      <c r="AL20" s="35">
        <f>+AK20*(1-'Dep r by equipment nipa tables'!AL12)+'Investment from Nipa Tables'!CD15/Prices!AK45</f>
        <v>2296.3365685887679</v>
      </c>
      <c r="AM20" s="35">
        <f>+AL20*(1-'Dep r by equipment nipa tables'!AM12)+'Investment from Nipa Tables'!CE15/Prices!AL45</f>
        <v>2449.6167144464316</v>
      </c>
      <c r="AN20" s="35">
        <f>+AM20*(1-'Dep r by equipment nipa tables'!AN12)+'Investment from Nipa Tables'!CF15/Prices!AM45</f>
        <v>2606.8913218297766</v>
      </c>
      <c r="AO20" s="35">
        <f>+AN20*(1-'Dep r by equipment nipa tables'!AO12)+'Investment from Nipa Tables'!CG15/Prices!AN45</f>
        <v>2816.5784517819588</v>
      </c>
      <c r="AP20" s="35">
        <f>+AO20*(1-'Dep r by equipment nipa tables'!AP12)+'Investment from Nipa Tables'!CH15/Prices!AO45</f>
        <v>3032.5970233609851</v>
      </c>
      <c r="AQ20" s="35">
        <f>+AP20*(1-'Dep r by equipment nipa tables'!AQ12)+'Investment from Nipa Tables'!CI15/Prices!AP45</f>
        <v>3255.5063620655933</v>
      </c>
      <c r="AR20" s="35">
        <f>+AQ20*(1-'Dep r by equipment nipa tables'!AR12)+'Investment from Nipa Tables'!CJ15/Prices!AQ45</f>
        <v>3495.8051511548883</v>
      </c>
      <c r="AS20" s="35">
        <f>+AR20*(1-'Dep r by equipment nipa tables'!AS12)+'Investment from Nipa Tables'!CK15/Prices!AR45</f>
        <v>3733.5128023091024</v>
      </c>
      <c r="AT20" s="35">
        <f>+AS20*(1-'Dep r by equipment nipa tables'!AT12)+'Investment from Nipa Tables'!CL15/Prices!AS45</f>
        <v>4002.6950153688599</v>
      </c>
      <c r="AU20" s="35">
        <f>+AT20*(1-'Dep r by equipment nipa tables'!AU12)+'Investment from Nipa Tables'!CM15/Prices!AT45</f>
        <v>4255.0695893458724</v>
      </c>
      <c r="AV20" s="35">
        <f>+AU20*(1-'Dep r by equipment nipa tables'!AV12)+'Investment from Nipa Tables'!CN15/Prices!AU45</f>
        <v>4472.6491750590776</v>
      </c>
      <c r="AW20" s="35">
        <f>+AV20*(1-'Dep r by equipment nipa tables'!AW12)+'Investment from Nipa Tables'!CO15/Prices!AV45</f>
        <v>4715.6160534293676</v>
      </c>
      <c r="AX20" s="35">
        <f>+AW20*(1-'Dep r by equipment nipa tables'!AX12)+'Investment from Nipa Tables'!CP15/Prices!AW45</f>
        <v>4958.849701819373</v>
      </c>
      <c r="AY20" s="35">
        <f>+AX20*(1-'Dep r by equipment nipa tables'!AY12)+'Investment from Nipa Tables'!CQ15/Prices!AX45</f>
        <v>5211.7181150229562</v>
      </c>
      <c r="AZ20" s="35">
        <f>+AY20*(1-'Dep r by equipment nipa tables'!AZ12)+'Investment from Nipa Tables'!CR15/Prices!AY45</f>
        <v>5480.5868422920457</v>
      </c>
      <c r="BA20" s="35">
        <f>+AZ20*(1-'Dep r by equipment nipa tables'!BA12)+'Investment from Nipa Tables'!CS15/Prices!AZ45</f>
        <v>5760.2319845172651</v>
      </c>
      <c r="BB20" s="35">
        <f>+BA20*(1-'Dep r by equipment nipa tables'!BB12)+'Investment from Nipa Tables'!CT15/Prices!BA45</f>
        <v>6084.7460530634844</v>
      </c>
      <c r="BC20" s="35">
        <f>+BB20*(1-'Dep r by equipment nipa tables'!BC12)+'Investment from Nipa Tables'!CU15/Prices!BB45</f>
        <v>6446.5320495046053</v>
      </c>
      <c r="BD20" s="35">
        <f>+BC20*(1-'Dep r by equipment nipa tables'!BD12)+'Investment from Nipa Tables'!CV15/Prices!BC45</f>
        <v>6836.139540809444</v>
      </c>
      <c r="BE20" s="35">
        <f>+BD20*(1-'Dep r by equipment nipa tables'!BE12)+'Investment from Nipa Tables'!CW15/Prices!BD45</f>
        <v>7252.8757958663737</v>
      </c>
      <c r="BF20" s="35">
        <f>+BE20*(1-'Dep r by equipment nipa tables'!BF12)+'Investment from Nipa Tables'!CX15/Prices!BE45</f>
        <v>7634.3656539203839</v>
      </c>
      <c r="BG20" s="35">
        <f>+BF20*(1-'Dep r by equipment nipa tables'!BG12)+'Investment from Nipa Tables'!CY15/Prices!BF45</f>
        <v>8000.1586617475295</v>
      </c>
      <c r="BH20" s="35">
        <f>+BG20*(1-'Dep r by equipment nipa tables'!BH12)+'Investment from Nipa Tables'!CZ15/Prices!BG45</f>
        <v>8376.3133197327188</v>
      </c>
      <c r="BI20" s="35">
        <f>+BH20*(1-'Dep r by equipment nipa tables'!BI12)+'Investment from Nipa Tables'!DA15/Prices!BH45</f>
        <v>8774.5123956246316</v>
      </c>
      <c r="BJ20" s="35">
        <f>+BI20*(1-'Dep r by equipment nipa tables'!BJ12)+'Investment from Nipa Tables'!DB15/Prices!BI45</f>
        <v>9202.4273866943931</v>
      </c>
      <c r="BK20" s="35">
        <f>+BJ20*(1-'Dep r by equipment nipa tables'!BK12)+'Investment from Nipa Tables'!DC15/Prices!BJ45</f>
        <v>9637.7780508535361</v>
      </c>
      <c r="BL20" s="35">
        <f>+BK20*(1-'Dep r by equipment nipa tables'!BL12)+'Investment from Nipa Tables'!DD15/Prices!BK45</f>
        <v>10047.818565996562</v>
      </c>
      <c r="BM20" s="35">
        <f>+BL20*(1-'Dep r by equipment nipa tables'!BM12)+'Investment from Nipa Tables'!DE15/Prices!BL45</f>
        <v>10431.295742164195</v>
      </c>
      <c r="BN20" s="35">
        <f>+BM20*(1-'Dep r by equipment nipa tables'!BN12)+'Investment from Nipa Tables'!DF15/Prices!BM45</f>
        <v>10713.565742164195</v>
      </c>
      <c r="BO20" s="35">
        <f>+BN20*(1-'Dep r by equipment nipa tables'!BO12)+'Investment from Nipa Tables'!DG15/Prices!BN45</f>
        <v>11005.104850373529</v>
      </c>
      <c r="BP20" s="35">
        <f>+BO20*(1-'Dep r by equipment nipa tables'!BP12)+'Investment from Nipa Tables'!DH15/Prices!BO45</f>
        <v>11327.253961317996</v>
      </c>
      <c r="BQ20" s="35">
        <f>+BP20*(1-'Dep r by equipment nipa tables'!BQ12)+'Investment from Nipa Tables'!DI15/Prices!BP45</f>
        <v>11668.277539712039</v>
      </c>
      <c r="BR20" s="35">
        <f>+BQ20*(1-'Dep r by equipment nipa tables'!BR12)+'Investment from Nipa Tables'!DJ15/Prices!BQ45</f>
        <v>12006.518545437557</v>
      </c>
      <c r="BS20" s="35">
        <f>+BR20*(1-'Dep r by equipment nipa tables'!BS12)+'Investment from Nipa Tables'!DK15/Prices!BR45</f>
        <v>12361.390631260749</v>
      </c>
      <c r="BT20" s="35">
        <f>+BS20*(1-'Dep r by equipment nipa tables'!BT12)+'Investment from Nipa Tables'!DL15/Prices!BS45</f>
        <v>12740.915126488928</v>
      </c>
    </row>
    <row r="21" spans="1:72" x14ac:dyDescent="0.25">
      <c r="A21" s="29">
        <v>33</v>
      </c>
      <c r="B21" t="s">
        <v>115</v>
      </c>
      <c r="C21" s="35">
        <v>0</v>
      </c>
      <c r="D21" s="35">
        <f>+C21*(1-'Dep r by equipment nipa tables'!D13)+'Investment from Nipa Tables'!AV16/Prices!C46</f>
        <v>26.705166671798672</v>
      </c>
      <c r="E21" s="35">
        <f>+D21*(1-'Dep r by equipment nipa tables'!E13)+'Investment from Nipa Tables'!AW16/Prices!D46</f>
        <v>64.06569900996746</v>
      </c>
      <c r="F21" s="35">
        <f>+E21*(1-'Dep r by equipment nipa tables'!F13)+'Investment from Nipa Tables'!AX16/Prices!E46</f>
        <v>101.75186025120678</v>
      </c>
      <c r="G21" s="35">
        <f>+F21*(1-'Dep r by equipment nipa tables'!G13)+'Investment from Nipa Tables'!AY16/Prices!F46</f>
        <v>144.00970197298011</v>
      </c>
      <c r="H21" s="35">
        <f>+G21*(1-'Dep r by equipment nipa tables'!H13)+'Investment from Nipa Tables'!AZ16/Prices!G46</f>
        <v>183.71708472582543</v>
      </c>
      <c r="I21" s="35">
        <f>+H21*(1-'Dep r by equipment nipa tables'!I13)+'Investment from Nipa Tables'!BA16/Prices!H46</f>
        <v>219.56420323330434</v>
      </c>
      <c r="J21" s="35">
        <f>+I21*(1-'Dep r by equipment nipa tables'!J13)+'Investment from Nipa Tables'!BB16/Prices!I46</f>
        <v>255.00074283179021</v>
      </c>
      <c r="K21" s="35">
        <f>+J21*(1-'Dep r by equipment nipa tables'!K13)+'Investment from Nipa Tables'!BC16/Prices!J46</f>
        <v>282.22757699651504</v>
      </c>
      <c r="L21" s="35">
        <f>+K21*(1-'Dep r by equipment nipa tables'!L13)+'Investment from Nipa Tables'!BD16/Prices!K46</f>
        <v>319.11435829286182</v>
      </c>
      <c r="M21" s="35">
        <f>+L21*(1-'Dep r by equipment nipa tables'!M13)+'Investment from Nipa Tables'!BE16/Prices!L46</f>
        <v>347.45570572686279</v>
      </c>
      <c r="N21" s="35">
        <f>+M21*(1-'Dep r by equipment nipa tables'!N13)+'Investment from Nipa Tables'!BF16/Prices!M46</f>
        <v>376.4531978697193</v>
      </c>
      <c r="O21" s="35">
        <f>+N21*(1-'Dep r by equipment nipa tables'!O13)+'Investment from Nipa Tables'!BG16/Prices!N46</f>
        <v>407.77117359100214</v>
      </c>
      <c r="P21" s="35">
        <f>+O21*(1-'Dep r by equipment nipa tables'!P13)+'Investment from Nipa Tables'!BH16/Prices!O46</f>
        <v>445.18273110100711</v>
      </c>
      <c r="Q21" s="35">
        <f>+P21*(1-'Dep r by equipment nipa tables'!Q13)+'Investment from Nipa Tables'!BI16/Prices!P46</f>
        <v>469.53283616627499</v>
      </c>
      <c r="R21" s="35">
        <f>+Q21*(1-'Dep r by equipment nipa tables'!R13)+'Investment from Nipa Tables'!BJ16/Prices!Q46</f>
        <v>497.72230919150468</v>
      </c>
      <c r="S21" s="35">
        <f>+R21*(1-'Dep r by equipment nipa tables'!S13)+'Investment from Nipa Tables'!BK16/Prices!R46</f>
        <v>529.07799398076349</v>
      </c>
      <c r="T21" s="35">
        <f>+S21*(1-'Dep r by equipment nipa tables'!T13)+'Investment from Nipa Tables'!BL16/Prices!S46</f>
        <v>568.47251584698188</v>
      </c>
      <c r="U21" s="35">
        <f>+T21*(1-'Dep r by equipment nipa tables'!U13)+'Investment from Nipa Tables'!BM16/Prices!T46</f>
        <v>614.97226517197396</v>
      </c>
      <c r="V21" s="35">
        <f>+U21*(1-'Dep r by equipment nipa tables'!V13)+'Investment from Nipa Tables'!BN16/Prices!U46</f>
        <v>663.03734023691504</v>
      </c>
      <c r="W21" s="35">
        <f>+V21*(1-'Dep r by equipment nipa tables'!W13)+'Investment from Nipa Tables'!BO16/Prices!V46</f>
        <v>725.49152114812364</v>
      </c>
      <c r="X21" s="35">
        <f>+W21*(1-'Dep r by equipment nipa tables'!X13)+'Investment from Nipa Tables'!BP16/Prices!W46</f>
        <v>782.05153797138905</v>
      </c>
      <c r="Y21" s="35">
        <f>+X21*(1-'Dep r by equipment nipa tables'!Y13)+'Investment from Nipa Tables'!BQ16/Prices!X46</f>
        <v>838.32803101754712</v>
      </c>
      <c r="Z21" s="35">
        <f>+Y21*(1-'Dep r by equipment nipa tables'!Z13)+'Investment from Nipa Tables'!BR16/Prices!Y46</f>
        <v>885.45582561805304</v>
      </c>
      <c r="AA21" s="35">
        <f>+Z21*(1-'Dep r by equipment nipa tables'!AA13)+'Investment from Nipa Tables'!BS16/Prices!Z46</f>
        <v>933.95918278825752</v>
      </c>
      <c r="AB21" s="35">
        <f>+AA21*(1-'Dep r by equipment nipa tables'!AB13)+'Investment from Nipa Tables'!BT16/Prices!AA46</f>
        <v>977.02731076806026</v>
      </c>
      <c r="AC21" s="35">
        <f>+AB21*(1-'Dep r by equipment nipa tables'!AC13)+'Investment from Nipa Tables'!BU16/Prices!AB46</f>
        <v>1036.1102999137674</v>
      </c>
      <c r="AD21" s="35">
        <f>+AC21*(1-'Dep r by equipment nipa tables'!AD13)+'Investment from Nipa Tables'!BV16/Prices!AC46</f>
        <v>1113.0215930256625</v>
      </c>
      <c r="AE21" s="35">
        <f>+AD21*(1-'Dep r by equipment nipa tables'!AE13)+'Investment from Nipa Tables'!BW16/Prices!AD46</f>
        <v>1183.3481795315502</v>
      </c>
      <c r="AF21" s="35">
        <f>+AE21*(1-'Dep r by equipment nipa tables'!AF13)+'Investment from Nipa Tables'!BX16/Prices!AE46</f>
        <v>1253.5087257675202</v>
      </c>
      <c r="AG21" s="35">
        <f>+AF21*(1-'Dep r by equipment nipa tables'!AG13)+'Investment from Nipa Tables'!BY16/Prices!AF46</f>
        <v>1328.8304055903484</v>
      </c>
      <c r="AH21" s="35">
        <f>+AG21*(1-'Dep r by equipment nipa tables'!AH13)+'Investment from Nipa Tables'!BZ16/Prices!AG46</f>
        <v>1400.1092697804108</v>
      </c>
      <c r="AI21" s="35">
        <f>+AH21*(1-'Dep r by equipment nipa tables'!AI13)+'Investment from Nipa Tables'!CA16/Prices!AH46</f>
        <v>1475.512743670901</v>
      </c>
      <c r="AJ21" s="35">
        <f>+AI21*(1-'Dep r by equipment nipa tables'!AJ13)+'Investment from Nipa Tables'!CB16/Prices!AI46</f>
        <v>1560.1046671326192</v>
      </c>
      <c r="AK21" s="35">
        <f>+AJ21*(1-'Dep r by equipment nipa tables'!AK13)+'Investment from Nipa Tables'!CC16/Prices!AJ46</f>
        <v>1632.9683129044379</v>
      </c>
      <c r="AL21" s="35">
        <f>+AK21*(1-'Dep r by equipment nipa tables'!AL13)+'Investment from Nipa Tables'!CD16/Prices!AK46</f>
        <v>1709.7880321775599</v>
      </c>
      <c r="AM21" s="35">
        <f>+AL21*(1-'Dep r by equipment nipa tables'!AM13)+'Investment from Nipa Tables'!CE16/Prices!AL46</f>
        <v>1760.4656503056958</v>
      </c>
      <c r="AN21" s="35">
        <f>+AM21*(1-'Dep r by equipment nipa tables'!AN13)+'Investment from Nipa Tables'!CF16/Prices!AM46</f>
        <v>1807.8492205886002</v>
      </c>
      <c r="AO21" s="35">
        <f>+AN21*(1-'Dep r by equipment nipa tables'!AO13)+'Investment from Nipa Tables'!CG16/Prices!AN46</f>
        <v>1864.7070308244877</v>
      </c>
      <c r="AP21" s="35">
        <f>+AO21*(1-'Dep r by equipment nipa tables'!AP13)+'Investment from Nipa Tables'!CH16/Prices!AO46</f>
        <v>1905.3953126330257</v>
      </c>
      <c r="AQ21" s="35">
        <f>+AP21*(1-'Dep r by equipment nipa tables'!AQ13)+'Investment from Nipa Tables'!CI16/Prices!AP46</f>
        <v>1937.7323534876489</v>
      </c>
      <c r="AR21" s="35">
        <f>+AQ21*(1-'Dep r by equipment nipa tables'!AR13)+'Investment from Nipa Tables'!CJ16/Prices!AQ46</f>
        <v>1971.1928258853975</v>
      </c>
      <c r="AS21" s="35">
        <f>+AR21*(1-'Dep r by equipment nipa tables'!AS13)+'Investment from Nipa Tables'!CK16/Prices!AR46</f>
        <v>2016.8978835275548</v>
      </c>
      <c r="AT21" s="35">
        <f>+AS21*(1-'Dep r by equipment nipa tables'!AT13)+'Investment from Nipa Tables'!CL16/Prices!AS46</f>
        <v>2062.4221794261698</v>
      </c>
      <c r="AU21" s="35">
        <f>+AT21*(1-'Dep r by equipment nipa tables'!AU13)+'Investment from Nipa Tables'!CM16/Prices!AT46</f>
        <v>2113.9954915429616</v>
      </c>
      <c r="AV21" s="35">
        <f>+AU21*(1-'Dep r by equipment nipa tables'!AV13)+'Investment from Nipa Tables'!CN16/Prices!AU46</f>
        <v>2159.8952295575136</v>
      </c>
      <c r="AW21" s="35">
        <f>+AV21*(1-'Dep r by equipment nipa tables'!AW13)+'Investment from Nipa Tables'!CO16/Prices!AV46</f>
        <v>2198.8319199865787</v>
      </c>
      <c r="AX21" s="35">
        <f>+AW21*(1-'Dep r by equipment nipa tables'!AX13)+'Investment from Nipa Tables'!CP16/Prices!AW46</f>
        <v>2243.7048030876422</v>
      </c>
      <c r="AY21" s="35">
        <f>+AX21*(1-'Dep r by equipment nipa tables'!AY13)+'Investment from Nipa Tables'!CQ16/Prices!AX46</f>
        <v>2296.8133714496744</v>
      </c>
      <c r="AZ21" s="35">
        <f>+AY21*(1-'Dep r by equipment nipa tables'!AZ13)+'Investment from Nipa Tables'!CR16/Prices!AY46</f>
        <v>2348.7412376867201</v>
      </c>
      <c r="BA21" s="35">
        <f>+AZ21*(1-'Dep r by equipment nipa tables'!BA13)+'Investment from Nipa Tables'!CS16/Prices!AZ46</f>
        <v>2395.9988280752227</v>
      </c>
      <c r="BB21" s="35">
        <f>+BA21*(1-'Dep r by equipment nipa tables'!BB13)+'Investment from Nipa Tables'!CT16/Prices!BA46</f>
        <v>2468.7766262444366</v>
      </c>
      <c r="BC21" s="35">
        <f>+BB21*(1-'Dep r by equipment nipa tables'!BC13)+'Investment from Nipa Tables'!CU16/Prices!BB46</f>
        <v>2541.6120272465828</v>
      </c>
      <c r="BD21" s="35">
        <f>+BC21*(1-'Dep r by equipment nipa tables'!BD13)+'Investment from Nipa Tables'!CV16/Prices!BC46</f>
        <v>2591.3778348235119</v>
      </c>
      <c r="BE21" s="35">
        <f>+BD21*(1-'Dep r by equipment nipa tables'!BE13)+'Investment from Nipa Tables'!CW16/Prices!BD46</f>
        <v>2652.8557613136304</v>
      </c>
      <c r="BF21" s="35">
        <f>+BE21*(1-'Dep r by equipment nipa tables'!BF13)+'Investment from Nipa Tables'!CX16/Prices!BE46</f>
        <v>2710.4330746274659</v>
      </c>
      <c r="BG21" s="35">
        <f>+BF21*(1-'Dep r by equipment nipa tables'!BG13)+'Investment from Nipa Tables'!CY16/Prices!BF46</f>
        <v>2783.8552386523406</v>
      </c>
      <c r="BH21" s="35">
        <f>+BG21*(1-'Dep r by equipment nipa tables'!BH13)+'Investment from Nipa Tables'!CZ16/Prices!BG46</f>
        <v>2861.6321589548393</v>
      </c>
      <c r="BI21" s="35">
        <f>+BH21*(1-'Dep r by equipment nipa tables'!BI13)+'Investment from Nipa Tables'!DA16/Prices!BH46</f>
        <v>2949.4885492313474</v>
      </c>
      <c r="BJ21" s="35">
        <f>+BI21*(1-'Dep r by equipment nipa tables'!BJ13)+'Investment from Nipa Tables'!DB16/Prices!BI46</f>
        <v>3039.4882317395522</v>
      </c>
      <c r="BK21" s="35">
        <f>+BJ21*(1-'Dep r by equipment nipa tables'!BK13)+'Investment from Nipa Tables'!DC16/Prices!BJ46</f>
        <v>3119.096987561893</v>
      </c>
      <c r="BL21" s="35">
        <f>+BK21*(1-'Dep r by equipment nipa tables'!BL13)+'Investment from Nipa Tables'!DD16/Prices!BK46</f>
        <v>3200.6438473096377</v>
      </c>
      <c r="BM21" s="35">
        <f>+BL21*(1-'Dep r by equipment nipa tables'!BM13)+'Investment from Nipa Tables'!DE16/Prices!BL46</f>
        <v>3288.4261572049859</v>
      </c>
      <c r="BN21" s="35">
        <f>+BM21*(1-'Dep r by equipment nipa tables'!BN13)+'Investment from Nipa Tables'!DF16/Prices!BM46</f>
        <v>3379.076157204986</v>
      </c>
      <c r="BO21" s="35">
        <f>+BN21*(1-'Dep r by equipment nipa tables'!BO13)+'Investment from Nipa Tables'!DG16/Prices!BN46</f>
        <v>3462.0982758615228</v>
      </c>
      <c r="BP21" s="35">
        <f>+BO21*(1-'Dep r by equipment nipa tables'!BP13)+'Investment from Nipa Tables'!DH16/Prices!BO46</f>
        <v>3558.1095941906838</v>
      </c>
      <c r="BQ21" s="35">
        <f>+BP21*(1-'Dep r by equipment nipa tables'!BQ13)+'Investment from Nipa Tables'!DI16/Prices!BP46</f>
        <v>3714.8646357055554</v>
      </c>
      <c r="BR21" s="35">
        <f>+BQ21*(1-'Dep r by equipment nipa tables'!BR13)+'Investment from Nipa Tables'!DJ16/Prices!BQ46</f>
        <v>3905.2301713030547</v>
      </c>
      <c r="BS21" s="35">
        <f>+BR21*(1-'Dep r by equipment nipa tables'!BS13)+'Investment from Nipa Tables'!DK16/Prices!BR46</f>
        <v>4105.4121049131982</v>
      </c>
      <c r="BT21" s="35">
        <f>+BS21*(1-'Dep r by equipment nipa tables'!BT13)+'Investment from Nipa Tables'!DL16/Prices!BS46</f>
        <v>4292.2515486802458</v>
      </c>
    </row>
    <row r="22" spans="1:72" x14ac:dyDescent="0.25">
      <c r="A22" s="29">
        <v>33</v>
      </c>
      <c r="B22" t="s">
        <v>119</v>
      </c>
      <c r="C22" s="35">
        <v>0</v>
      </c>
      <c r="D22" s="35">
        <f>+C22*(1-'Dep r by equipment nipa tables'!D14)+'Investment from Nipa Tables'!AV17/Prices!C47</f>
        <v>5.6712585136346636</v>
      </c>
      <c r="E22" s="35">
        <f>+D22*(1-'Dep r by equipment nipa tables'!E14)+'Investment from Nipa Tables'!AW17/Prices!D47</f>
        <v>13.170388874460585</v>
      </c>
      <c r="F22" s="35">
        <f>+E22*(1-'Dep r by equipment nipa tables'!F14)+'Investment from Nipa Tables'!AX17/Prices!E47</f>
        <v>21.250400531747573</v>
      </c>
      <c r="G22" s="35">
        <f>+F22*(1-'Dep r by equipment nipa tables'!G14)+'Investment from Nipa Tables'!AY17/Prices!F47</f>
        <v>31.798276251939036</v>
      </c>
      <c r="H22" s="35">
        <f>+G22*(1-'Dep r by equipment nipa tables'!H14)+'Investment from Nipa Tables'!AZ17/Prices!G47</f>
        <v>42.784980652726318</v>
      </c>
      <c r="I22" s="35">
        <f>+H22*(1-'Dep r by equipment nipa tables'!I14)+'Investment from Nipa Tables'!BA17/Prices!H47</f>
        <v>55.998050780276401</v>
      </c>
      <c r="J22" s="35">
        <f>+I22*(1-'Dep r by equipment nipa tables'!J14)+'Investment from Nipa Tables'!BB17/Prices!I47</f>
        <v>66.663982929162771</v>
      </c>
      <c r="K22" s="35">
        <f>+J22*(1-'Dep r by equipment nipa tables'!K14)+'Investment from Nipa Tables'!BC17/Prices!J47</f>
        <v>76.334401829107321</v>
      </c>
      <c r="L22" s="35">
        <f>+K22*(1-'Dep r by equipment nipa tables'!L14)+'Investment from Nipa Tables'!BD17/Prices!K47</f>
        <v>90.872840059915006</v>
      </c>
      <c r="M22" s="35">
        <f>+L22*(1-'Dep r by equipment nipa tables'!M14)+'Investment from Nipa Tables'!BE17/Prices!L47</f>
        <v>110.54782505541982</v>
      </c>
      <c r="N22" s="35">
        <f>+M22*(1-'Dep r by equipment nipa tables'!N14)+'Investment from Nipa Tables'!BF17/Prices!M47</f>
        <v>123.69718287861615</v>
      </c>
      <c r="O22" s="35">
        <f>+N22*(1-'Dep r by equipment nipa tables'!O14)+'Investment from Nipa Tables'!BG17/Prices!N47</f>
        <v>137.71064998102068</v>
      </c>
      <c r="P22" s="35">
        <f>+O22*(1-'Dep r by equipment nipa tables'!P14)+'Investment from Nipa Tables'!BH17/Prices!O47</f>
        <v>154.16964525427707</v>
      </c>
      <c r="Q22" s="35">
        <f>+P22*(1-'Dep r by equipment nipa tables'!Q14)+'Investment from Nipa Tables'!BI17/Prices!P47</f>
        <v>163.70940503092964</v>
      </c>
      <c r="R22" s="35">
        <f>+Q22*(1-'Dep r by equipment nipa tables'!R14)+'Investment from Nipa Tables'!BJ17/Prices!Q47</f>
        <v>174.07618587172971</v>
      </c>
      <c r="S22" s="35">
        <f>+R22*(1-'Dep r by equipment nipa tables'!S14)+'Investment from Nipa Tables'!BK17/Prices!R47</f>
        <v>184.7147217823711</v>
      </c>
      <c r="T22" s="35">
        <f>+S22*(1-'Dep r by equipment nipa tables'!T14)+'Investment from Nipa Tables'!BL17/Prices!S47</f>
        <v>199.39009188312878</v>
      </c>
      <c r="U22" s="35">
        <f>+T22*(1-'Dep r by equipment nipa tables'!U14)+'Investment from Nipa Tables'!BM17/Prices!T47</f>
        <v>217.9185320642178</v>
      </c>
      <c r="V22" s="35">
        <f>+U22*(1-'Dep r by equipment nipa tables'!V14)+'Investment from Nipa Tables'!BN17/Prices!U47</f>
        <v>240.85520627336254</v>
      </c>
      <c r="W22" s="35">
        <f>+V22*(1-'Dep r by equipment nipa tables'!W14)+'Investment from Nipa Tables'!BO17/Prices!V47</f>
        <v>267.59993924730111</v>
      </c>
      <c r="X22" s="35">
        <f>+W22*(1-'Dep r by equipment nipa tables'!X14)+'Investment from Nipa Tables'!BP17/Prices!W47</f>
        <v>284.43841753819692</v>
      </c>
      <c r="Y22" s="35">
        <f>+X22*(1-'Dep r by equipment nipa tables'!Y14)+'Investment from Nipa Tables'!BQ17/Prices!X47</f>
        <v>302.20749984378517</v>
      </c>
      <c r="Z22" s="35">
        <f>+Y22*(1-'Dep r by equipment nipa tables'!Z14)+'Investment from Nipa Tables'!BR17/Prices!Y47</f>
        <v>325.08420917008908</v>
      </c>
      <c r="AA22" s="35">
        <f>+Z22*(1-'Dep r by equipment nipa tables'!AA14)+'Investment from Nipa Tables'!BS17/Prices!Z47</f>
        <v>344.6346656895908</v>
      </c>
      <c r="AB22" s="35">
        <f>+AA22*(1-'Dep r by equipment nipa tables'!AB14)+'Investment from Nipa Tables'!BT17/Prices!AA47</f>
        <v>364.84786701840159</v>
      </c>
      <c r="AC22" s="35">
        <f>+AB22*(1-'Dep r by equipment nipa tables'!AC14)+'Investment from Nipa Tables'!BU17/Prices!AB47</f>
        <v>390.7233455214789</v>
      </c>
      <c r="AD22" s="35">
        <f>+AC22*(1-'Dep r by equipment nipa tables'!AD14)+'Investment from Nipa Tables'!BV17/Prices!AC47</f>
        <v>423.73892500365827</v>
      </c>
      <c r="AE22" s="35">
        <f>+AD22*(1-'Dep r by equipment nipa tables'!AE14)+'Investment from Nipa Tables'!BW17/Prices!AD47</f>
        <v>464.08550801705144</v>
      </c>
      <c r="AF22" s="35">
        <f>+AE22*(1-'Dep r by equipment nipa tables'!AF14)+'Investment from Nipa Tables'!BX17/Prices!AE47</f>
        <v>496.4735426658969</v>
      </c>
      <c r="AG22" s="35">
        <f>+AF22*(1-'Dep r by equipment nipa tables'!AG14)+'Investment from Nipa Tables'!BY17/Prices!AF47</f>
        <v>525.018688269569</v>
      </c>
      <c r="AH22" s="35">
        <f>+AG22*(1-'Dep r by equipment nipa tables'!AH14)+'Investment from Nipa Tables'!BZ17/Prices!AG47</f>
        <v>567.72288517362892</v>
      </c>
      <c r="AI22" s="35">
        <f>+AH22*(1-'Dep r by equipment nipa tables'!AI14)+'Investment from Nipa Tables'!CA17/Prices!AH47</f>
        <v>615.98741460831252</v>
      </c>
      <c r="AJ22" s="35">
        <f>+AI22*(1-'Dep r by equipment nipa tables'!AJ14)+'Investment from Nipa Tables'!CB17/Prices!AI47</f>
        <v>656.10942659684918</v>
      </c>
      <c r="AK22" s="35">
        <f>+AJ22*(1-'Dep r by equipment nipa tables'!AK14)+'Investment from Nipa Tables'!CC17/Prices!AJ47</f>
        <v>683.14807594119316</v>
      </c>
      <c r="AL22" s="35">
        <f>+AK22*(1-'Dep r by equipment nipa tables'!AL14)+'Investment from Nipa Tables'!CD17/Prices!AK47</f>
        <v>716.79371332430549</v>
      </c>
      <c r="AM22" s="35">
        <f>+AL22*(1-'Dep r by equipment nipa tables'!AM14)+'Investment from Nipa Tables'!CE17/Prices!AL47</f>
        <v>731.86714044837322</v>
      </c>
      <c r="AN22" s="35">
        <f>+AM22*(1-'Dep r by equipment nipa tables'!AN14)+'Investment from Nipa Tables'!CF17/Prices!AM47</f>
        <v>748.65910102897931</v>
      </c>
      <c r="AO22" s="35">
        <f>+AN22*(1-'Dep r by equipment nipa tables'!AO14)+'Investment from Nipa Tables'!CG17/Prices!AN47</f>
        <v>773.19191393358858</v>
      </c>
      <c r="AP22" s="35">
        <f>+AO22*(1-'Dep r by equipment nipa tables'!AP14)+'Investment from Nipa Tables'!CH17/Prices!AO47</f>
        <v>797.01574701623383</v>
      </c>
      <c r="AQ22" s="35">
        <f>+AP22*(1-'Dep r by equipment nipa tables'!AQ14)+'Investment from Nipa Tables'!CI17/Prices!AP47</f>
        <v>820.47890224098364</v>
      </c>
      <c r="AR22" s="35">
        <f>+AQ22*(1-'Dep r by equipment nipa tables'!AR14)+'Investment from Nipa Tables'!CJ17/Prices!AQ47</f>
        <v>846.03256458190356</v>
      </c>
      <c r="AS22" s="35">
        <f>+AR22*(1-'Dep r by equipment nipa tables'!AS14)+'Investment from Nipa Tables'!CK17/Prices!AR47</f>
        <v>866.107061578757</v>
      </c>
      <c r="AT22" s="35">
        <f>+AS22*(1-'Dep r by equipment nipa tables'!AT14)+'Investment from Nipa Tables'!CL17/Prices!AS47</f>
        <v>897.23980587071298</v>
      </c>
      <c r="AU22" s="35">
        <f>+AT22*(1-'Dep r by equipment nipa tables'!AU14)+'Investment from Nipa Tables'!CM17/Prices!AT47</f>
        <v>926.24623224358277</v>
      </c>
      <c r="AV22" s="35">
        <f>+AU22*(1-'Dep r by equipment nipa tables'!AV14)+'Investment from Nipa Tables'!CN17/Prices!AU47</f>
        <v>944.43896603630049</v>
      </c>
      <c r="AW22" s="35">
        <f>+AV22*(1-'Dep r by equipment nipa tables'!AW14)+'Investment from Nipa Tables'!CO17/Prices!AV47</f>
        <v>957.61732895134207</v>
      </c>
      <c r="AX22" s="35">
        <f>+AW22*(1-'Dep r by equipment nipa tables'!AX14)+'Investment from Nipa Tables'!CP17/Prices!AW47</f>
        <v>975.17510967750252</v>
      </c>
      <c r="AY22" s="35">
        <f>+AX22*(1-'Dep r by equipment nipa tables'!AY14)+'Investment from Nipa Tables'!CQ17/Prices!AX47</f>
        <v>993.56037877504707</v>
      </c>
      <c r="AZ22" s="35">
        <f>+AY22*(1-'Dep r by equipment nipa tables'!AZ14)+'Investment from Nipa Tables'!CR17/Prices!AY47</f>
        <v>1014.0802614009765</v>
      </c>
      <c r="BA22" s="35">
        <f>+AZ22*(1-'Dep r by equipment nipa tables'!BA14)+'Investment from Nipa Tables'!CS17/Prices!AZ47</f>
        <v>1036.9945928887278</v>
      </c>
      <c r="BB22" s="35">
        <f>+BA22*(1-'Dep r by equipment nipa tables'!BB14)+'Investment from Nipa Tables'!CT17/Prices!BA47</f>
        <v>1069.6734774338051</v>
      </c>
      <c r="BC22" s="35">
        <f>+BB22*(1-'Dep r by equipment nipa tables'!BC14)+'Investment from Nipa Tables'!CU17/Prices!BB47</f>
        <v>1103.8581374346372</v>
      </c>
      <c r="BD22" s="35">
        <f>+BC22*(1-'Dep r by equipment nipa tables'!BD14)+'Investment from Nipa Tables'!CV17/Prices!BC47</f>
        <v>1134.8597880563309</v>
      </c>
      <c r="BE22" s="35">
        <f>+BD22*(1-'Dep r by equipment nipa tables'!BE14)+'Investment from Nipa Tables'!CW17/Prices!BD47</f>
        <v>1164.2649844452583</v>
      </c>
      <c r="BF22" s="35">
        <f>+BE22*(1-'Dep r by equipment nipa tables'!BF14)+'Investment from Nipa Tables'!CX17/Prices!BE47</f>
        <v>1186.0053837827238</v>
      </c>
      <c r="BG22" s="35">
        <f>+BF22*(1-'Dep r by equipment nipa tables'!BG14)+'Investment from Nipa Tables'!CY17/Prices!BF47</f>
        <v>1202.3255383640565</v>
      </c>
      <c r="BH22" s="35">
        <f>+BG22*(1-'Dep r by equipment nipa tables'!BH14)+'Investment from Nipa Tables'!CZ17/Prices!BG47</f>
        <v>1220.0214600278775</v>
      </c>
      <c r="BI22" s="35">
        <f>+BH22*(1-'Dep r by equipment nipa tables'!BI14)+'Investment from Nipa Tables'!DA17/Prices!BH47</f>
        <v>1237.3270409842564</v>
      </c>
      <c r="BJ22" s="35">
        <f>+BI22*(1-'Dep r by equipment nipa tables'!BJ14)+'Investment from Nipa Tables'!DB17/Prices!BI47</f>
        <v>1260.9663752849681</v>
      </c>
      <c r="BK22" s="35">
        <f>+BJ22*(1-'Dep r by equipment nipa tables'!BK14)+'Investment from Nipa Tables'!DC17/Prices!BJ47</f>
        <v>1288.2243093563109</v>
      </c>
      <c r="BL22" s="35">
        <f>+BK22*(1-'Dep r by equipment nipa tables'!BL14)+'Investment from Nipa Tables'!DD17/Prices!BK47</f>
        <v>1313.3458833179386</v>
      </c>
      <c r="BM22" s="35">
        <f>+BL22*(1-'Dep r by equipment nipa tables'!BM14)+'Investment from Nipa Tables'!DE17/Prices!BL47</f>
        <v>1340.2594961039072</v>
      </c>
      <c r="BN22" s="35">
        <f>+BM22*(1-'Dep r by equipment nipa tables'!BN14)+'Investment from Nipa Tables'!DF17/Prices!BM47</f>
        <v>1343.7994961039071</v>
      </c>
      <c r="BO22" s="35">
        <f>+BN22*(1-'Dep r by equipment nipa tables'!BO14)+'Investment from Nipa Tables'!DG17/Prices!BN47</f>
        <v>1363.7235988869052</v>
      </c>
      <c r="BP22" s="35">
        <f>+BO22*(1-'Dep r by equipment nipa tables'!BP14)+'Investment from Nipa Tables'!DH17/Prices!BO47</f>
        <v>1379.0997131817055</v>
      </c>
      <c r="BQ22" s="35">
        <f>+BP22*(1-'Dep r by equipment nipa tables'!BQ14)+'Investment from Nipa Tables'!DI17/Prices!BP47</f>
        <v>1388.4999659500363</v>
      </c>
      <c r="BR22" s="35">
        <f>+BQ22*(1-'Dep r by equipment nipa tables'!BR14)+'Investment from Nipa Tables'!DJ17/Prices!BQ47</f>
        <v>1407.356884069726</v>
      </c>
      <c r="BS22" s="35">
        <f>+BR22*(1-'Dep r by equipment nipa tables'!BS14)+'Investment from Nipa Tables'!DK17/Prices!BR47</f>
        <v>1436.60296931219</v>
      </c>
      <c r="BT22" s="35">
        <f>+BS22*(1-'Dep r by equipment nipa tables'!BT14)+'Investment from Nipa Tables'!DL17/Prices!BS47</f>
        <v>1465.3608431555319</v>
      </c>
    </row>
    <row r="23" spans="1:72" x14ac:dyDescent="0.25">
      <c r="A23" s="29">
        <v>33</v>
      </c>
      <c r="B23" t="s">
        <v>113</v>
      </c>
      <c r="C23" s="35">
        <v>0</v>
      </c>
      <c r="D23" s="35">
        <f>+C23*(1-'Dep r by equipment nipa tables'!D15)+'Investment from Nipa Tables'!AV18/Prices!C48</f>
        <v>47.595498665060532</v>
      </c>
      <c r="E23" s="35">
        <f>+D23*(1-'Dep r by equipment nipa tables'!E15)+'Investment from Nipa Tables'!AW18/Prices!D48</f>
        <v>112.92576045712059</v>
      </c>
      <c r="F23" s="35">
        <f>+E23*(1-'Dep r by equipment nipa tables'!F15)+'Investment from Nipa Tables'!AX18/Prices!E48</f>
        <v>174.79027719192098</v>
      </c>
      <c r="G23" s="35">
        <f>+F23*(1-'Dep r by equipment nipa tables'!G15)+'Investment from Nipa Tables'!AY18/Prices!F48</f>
        <v>243.91534952172918</v>
      </c>
      <c r="H23" s="35">
        <f>+G23*(1-'Dep r by equipment nipa tables'!H15)+'Investment from Nipa Tables'!AZ18/Prices!G48</f>
        <v>309.23847242641006</v>
      </c>
      <c r="I23" s="35">
        <f>+H23*(1-'Dep r by equipment nipa tables'!I15)+'Investment from Nipa Tables'!BA18/Prices!H48</f>
        <v>374.53355440201631</v>
      </c>
      <c r="J23" s="35">
        <f>+I23*(1-'Dep r by equipment nipa tables'!J15)+'Investment from Nipa Tables'!BB18/Prices!I48</f>
        <v>432.70076907189934</v>
      </c>
      <c r="K23" s="35">
        <f>+J23*(1-'Dep r by equipment nipa tables'!K15)+'Investment from Nipa Tables'!BC18/Prices!J48</f>
        <v>487.03931336682587</v>
      </c>
      <c r="L23" s="35">
        <f>+K23*(1-'Dep r by equipment nipa tables'!L15)+'Investment from Nipa Tables'!BD18/Prices!K48</f>
        <v>546.81512344803923</v>
      </c>
      <c r="M23" s="35">
        <f>+L23*(1-'Dep r by equipment nipa tables'!M15)+'Investment from Nipa Tables'!BE18/Prices!L48</f>
        <v>598.93041108494185</v>
      </c>
      <c r="N23" s="35">
        <f>+M23*(1-'Dep r by equipment nipa tables'!N15)+'Investment from Nipa Tables'!BF18/Prices!M48</f>
        <v>649.46069442298881</v>
      </c>
      <c r="O23" s="35">
        <f>+N23*(1-'Dep r by equipment nipa tables'!O15)+'Investment from Nipa Tables'!BG18/Prices!N48</f>
        <v>714.37914240117345</v>
      </c>
      <c r="P23" s="35">
        <f>+O23*(1-'Dep r by equipment nipa tables'!P15)+'Investment from Nipa Tables'!BH18/Prices!O48</f>
        <v>778.59534935619604</v>
      </c>
      <c r="Q23" s="35">
        <f>+P23*(1-'Dep r by equipment nipa tables'!Q15)+'Investment from Nipa Tables'!BI18/Prices!P48</f>
        <v>837.15155439410216</v>
      </c>
      <c r="R23" s="35">
        <f>+Q23*(1-'Dep r by equipment nipa tables'!R15)+'Investment from Nipa Tables'!BJ18/Prices!Q48</f>
        <v>892.56021061217143</v>
      </c>
      <c r="S23" s="35">
        <f>+R23*(1-'Dep r by equipment nipa tables'!S15)+'Investment from Nipa Tables'!BK18/Prices!R48</f>
        <v>951.91204253469709</v>
      </c>
      <c r="T23" s="35">
        <f>+S23*(1-'Dep r by equipment nipa tables'!T15)+'Investment from Nipa Tables'!BL18/Prices!S48</f>
        <v>1029.0878363624406</v>
      </c>
      <c r="U23" s="35">
        <f>+T23*(1-'Dep r by equipment nipa tables'!U15)+'Investment from Nipa Tables'!BM18/Prices!T48</f>
        <v>1107.999595370605</v>
      </c>
      <c r="V23" s="35">
        <f>+U23*(1-'Dep r by equipment nipa tables'!V15)+'Investment from Nipa Tables'!BN18/Prices!U48</f>
        <v>1199.6953218200524</v>
      </c>
      <c r="W23" s="35">
        <f>+V23*(1-'Dep r by equipment nipa tables'!W15)+'Investment from Nipa Tables'!BO18/Prices!V48</f>
        <v>1300.0005214653268</v>
      </c>
      <c r="X23" s="35">
        <f>+W23*(1-'Dep r by equipment nipa tables'!X15)+'Investment from Nipa Tables'!BP18/Prices!W48</f>
        <v>1407.1239460339032</v>
      </c>
      <c r="Y23" s="35">
        <f>+X23*(1-'Dep r by equipment nipa tables'!Y15)+'Investment from Nipa Tables'!BQ18/Prices!X48</f>
        <v>1502.9285281776099</v>
      </c>
      <c r="Z23" s="35">
        <f>+Y23*(1-'Dep r by equipment nipa tables'!Z15)+'Investment from Nipa Tables'!BR18/Prices!Y48</f>
        <v>1608.0461208378165</v>
      </c>
      <c r="AA23" s="35">
        <f>+Z23*(1-'Dep r by equipment nipa tables'!AA15)+'Investment from Nipa Tables'!BS18/Prices!Z48</f>
        <v>1725.680223624649</v>
      </c>
      <c r="AB23" s="35">
        <f>+AA23*(1-'Dep r by equipment nipa tables'!AB15)+'Investment from Nipa Tables'!BT18/Prices!AA48</f>
        <v>1839.3944909021766</v>
      </c>
      <c r="AC23" s="35">
        <f>+AB23*(1-'Dep r by equipment nipa tables'!AC15)+'Investment from Nipa Tables'!BU18/Prices!AB48</f>
        <v>1966.3666665252231</v>
      </c>
      <c r="AD23" s="35">
        <f>+AC23*(1-'Dep r by equipment nipa tables'!AD15)+'Investment from Nipa Tables'!BV18/Prices!AC48</f>
        <v>2129.2685371066127</v>
      </c>
      <c r="AE23" s="35">
        <f>+AD23*(1-'Dep r by equipment nipa tables'!AE15)+'Investment from Nipa Tables'!BW18/Prices!AD48</f>
        <v>2304.7779792391798</v>
      </c>
      <c r="AF23" s="35">
        <f>+AE23*(1-'Dep r by equipment nipa tables'!AF15)+'Investment from Nipa Tables'!BX18/Prices!AE48</f>
        <v>2465.8523069455932</v>
      </c>
      <c r="AG23" s="35">
        <f>+AF23*(1-'Dep r by equipment nipa tables'!AG15)+'Investment from Nipa Tables'!BY18/Prices!AF48</f>
        <v>2620.6107514501732</v>
      </c>
      <c r="AH23" s="35">
        <f>+AG23*(1-'Dep r by equipment nipa tables'!AH15)+'Investment from Nipa Tables'!BZ18/Prices!AG48</f>
        <v>2779.0945475784865</v>
      </c>
      <c r="AI23" s="35">
        <f>+AH23*(1-'Dep r by equipment nipa tables'!AI15)+'Investment from Nipa Tables'!CA18/Prices!AH48</f>
        <v>2945.4641597735435</v>
      </c>
      <c r="AJ23" s="35">
        <f>+AI23*(1-'Dep r by equipment nipa tables'!AJ15)+'Investment from Nipa Tables'!CB18/Prices!AI48</f>
        <v>3118.6925643571149</v>
      </c>
      <c r="AK23" s="35">
        <f>+AJ23*(1-'Dep r by equipment nipa tables'!AK15)+'Investment from Nipa Tables'!CC18/Prices!AJ48</f>
        <v>3266.4163806413681</v>
      </c>
      <c r="AL23" s="35">
        <f>+AK23*(1-'Dep r by equipment nipa tables'!AL15)+'Investment from Nipa Tables'!CD18/Prices!AK48</f>
        <v>3415.910676662013</v>
      </c>
      <c r="AM23" s="35">
        <f>+AL23*(1-'Dep r by equipment nipa tables'!AM15)+'Investment from Nipa Tables'!CE18/Prices!AL48</f>
        <v>3521.572606382304</v>
      </c>
      <c r="AN23" s="35">
        <f>+AM23*(1-'Dep r by equipment nipa tables'!AN15)+'Investment from Nipa Tables'!CF18/Prices!AM48</f>
        <v>3608.8112186498884</v>
      </c>
      <c r="AO23" s="35">
        <f>+AN23*(1-'Dep r by equipment nipa tables'!AO15)+'Investment from Nipa Tables'!CG18/Prices!AN48</f>
        <v>3704.8142822636223</v>
      </c>
      <c r="AP23" s="35">
        <f>+AO23*(1-'Dep r by equipment nipa tables'!AP15)+'Investment from Nipa Tables'!CH18/Prices!AO48</f>
        <v>3789.9289310426175</v>
      </c>
      <c r="AQ23" s="35">
        <f>+AP23*(1-'Dep r by equipment nipa tables'!AQ15)+'Investment from Nipa Tables'!CI18/Prices!AP48</f>
        <v>3871.4316433154841</v>
      </c>
      <c r="AR23" s="35">
        <f>+AQ23*(1-'Dep r by equipment nipa tables'!AR15)+'Investment from Nipa Tables'!CJ18/Prices!AQ48</f>
        <v>3943.6609908305859</v>
      </c>
      <c r="AS23" s="35">
        <f>+AR23*(1-'Dep r by equipment nipa tables'!AS15)+'Investment from Nipa Tables'!CK18/Prices!AR48</f>
        <v>4034.1173404204801</v>
      </c>
      <c r="AT23" s="35">
        <f>+AS23*(1-'Dep r by equipment nipa tables'!AT15)+'Investment from Nipa Tables'!CL18/Prices!AS48</f>
        <v>4150.6448526641925</v>
      </c>
      <c r="AU23" s="35">
        <f>+AT23*(1-'Dep r by equipment nipa tables'!AU15)+'Investment from Nipa Tables'!CM18/Prices!AT48</f>
        <v>4276.4723368121222</v>
      </c>
      <c r="AV23" s="35">
        <f>+AU23*(1-'Dep r by equipment nipa tables'!AV15)+'Investment from Nipa Tables'!CN18/Prices!AU48</f>
        <v>4377.7582230348253</v>
      </c>
      <c r="AW23" s="35">
        <f>+AV23*(1-'Dep r by equipment nipa tables'!AW15)+'Investment from Nipa Tables'!CO18/Prices!AV48</f>
        <v>4466.2395740412858</v>
      </c>
      <c r="AX23" s="35">
        <f>+AW23*(1-'Dep r by equipment nipa tables'!AX15)+'Investment from Nipa Tables'!CP18/Prices!AW48</f>
        <v>4567.6455420477187</v>
      </c>
      <c r="AY23" s="35">
        <f>+AX23*(1-'Dep r by equipment nipa tables'!AY15)+'Investment from Nipa Tables'!CQ18/Prices!AX48</f>
        <v>4677.8906878365378</v>
      </c>
      <c r="AZ23" s="35">
        <f>+AY23*(1-'Dep r by equipment nipa tables'!AZ15)+'Investment from Nipa Tables'!CR18/Prices!AY48</f>
        <v>4792.3466147793815</v>
      </c>
      <c r="BA23" s="35">
        <f>+AZ23*(1-'Dep r by equipment nipa tables'!BA15)+'Investment from Nipa Tables'!CS18/Prices!AZ48</f>
        <v>4909.9177324634447</v>
      </c>
      <c r="BB23" s="35">
        <f>+BA23*(1-'Dep r by equipment nipa tables'!BB15)+'Investment from Nipa Tables'!CT18/Prices!BA48</f>
        <v>5031.5857049618626</v>
      </c>
      <c r="BC23" s="35">
        <f>+BB23*(1-'Dep r by equipment nipa tables'!BC15)+'Investment from Nipa Tables'!CU18/Prices!BB48</f>
        <v>5160.0429547671547</v>
      </c>
      <c r="BD23" s="35">
        <f>+BC23*(1-'Dep r by equipment nipa tables'!BD15)+'Investment from Nipa Tables'!CV18/Prices!BC48</f>
        <v>5252.8094323966843</v>
      </c>
      <c r="BE23" s="35">
        <f>+BD23*(1-'Dep r by equipment nipa tables'!BE15)+'Investment from Nipa Tables'!CW18/Prices!BD48</f>
        <v>5349.4389713568216</v>
      </c>
      <c r="BF23" s="35">
        <f>+BE23*(1-'Dep r by equipment nipa tables'!BF15)+'Investment from Nipa Tables'!CX18/Prices!BE48</f>
        <v>5461.280420688201</v>
      </c>
      <c r="BG23" s="35">
        <f>+BF23*(1-'Dep r by equipment nipa tables'!BG15)+'Investment from Nipa Tables'!CY18/Prices!BF48</f>
        <v>5583.2677078464731</v>
      </c>
      <c r="BH23" s="35">
        <f>+BG23*(1-'Dep r by equipment nipa tables'!BH15)+'Investment from Nipa Tables'!CZ18/Prices!BG48</f>
        <v>5716.3580657620705</v>
      </c>
      <c r="BI23" s="35">
        <f>+BH23*(1-'Dep r by equipment nipa tables'!BI15)+'Investment from Nipa Tables'!DA18/Prices!BH48</f>
        <v>5859.3995083546406</v>
      </c>
      <c r="BJ23" s="35">
        <f>+BI23*(1-'Dep r by equipment nipa tables'!BJ15)+'Investment from Nipa Tables'!DB18/Prices!BI48</f>
        <v>6010.6419759365508</v>
      </c>
      <c r="BK23" s="35">
        <f>+BJ23*(1-'Dep r by equipment nipa tables'!BK15)+'Investment from Nipa Tables'!DC18/Prices!BJ48</f>
        <v>6153.3401836126586</v>
      </c>
      <c r="BL23" s="35">
        <f>+BK23*(1-'Dep r by equipment nipa tables'!BL15)+'Investment from Nipa Tables'!DD18/Prices!BK48</f>
        <v>6296.0285992687031</v>
      </c>
      <c r="BM23" s="35">
        <f>+BL23*(1-'Dep r by equipment nipa tables'!BM15)+'Investment from Nipa Tables'!DE18/Prices!BL48</f>
        <v>6464.9520644169424</v>
      </c>
      <c r="BN23" s="35">
        <f>+BM23*(1-'Dep r by equipment nipa tables'!BN15)+'Investment from Nipa Tables'!DF18/Prices!BM48</f>
        <v>6638.3820644169427</v>
      </c>
      <c r="BO23" s="35">
        <f>+BN23*(1-'Dep r by equipment nipa tables'!BO15)+'Investment from Nipa Tables'!DG18/Prices!BN48</f>
        <v>6806.6266943217843</v>
      </c>
      <c r="BP23" s="35">
        <f>+BO23*(1-'Dep r by equipment nipa tables'!BP15)+'Investment from Nipa Tables'!DH18/Prices!BO48</f>
        <v>6993.0571137010538</v>
      </c>
      <c r="BQ23" s="35">
        <f>+BP23*(1-'Dep r by equipment nipa tables'!BQ15)+'Investment from Nipa Tables'!DI18/Prices!BP48</f>
        <v>7219.2846844562546</v>
      </c>
      <c r="BR23" s="35">
        <f>+BQ23*(1-'Dep r by equipment nipa tables'!BR15)+'Investment from Nipa Tables'!DJ18/Prices!BQ48</f>
        <v>7478.0461737023488</v>
      </c>
      <c r="BS23" s="35">
        <f>+BR23*(1-'Dep r by equipment nipa tables'!BS15)+'Investment from Nipa Tables'!DK18/Prices!BR48</f>
        <v>7742.6212239190572</v>
      </c>
      <c r="BT23" s="35">
        <f>+BS23*(1-'Dep r by equipment nipa tables'!BT15)+'Investment from Nipa Tables'!DL18/Prices!BS48</f>
        <v>7946.5862514058163</v>
      </c>
    </row>
    <row r="24" spans="1:72" x14ac:dyDescent="0.25">
      <c r="A24" s="29">
        <v>36</v>
      </c>
      <c r="B24" t="s">
        <v>117</v>
      </c>
      <c r="C24" s="35">
        <v>0</v>
      </c>
      <c r="D24" s="35">
        <f>+C24*(1-'Dep r by equipment nipa tables'!D16)+'Investment from Nipa Tables'!AV19/Prices!C49</f>
        <v>36.109405472889065</v>
      </c>
      <c r="E24" s="35">
        <f>+D24*(1-'Dep r by equipment nipa tables'!E16)+'Investment from Nipa Tables'!AW19/Prices!D49</f>
        <v>81.306866836785844</v>
      </c>
      <c r="F24" s="35">
        <f>+E24*(1-'Dep r by equipment nipa tables'!F16)+'Investment from Nipa Tables'!AX19/Prices!E49</f>
        <v>108.93927311514136</v>
      </c>
      <c r="G24" s="35">
        <f>+F24*(1-'Dep r by equipment nipa tables'!G16)+'Investment from Nipa Tables'!AY19/Prices!F49</f>
        <v>142.97109855198551</v>
      </c>
      <c r="H24" s="35">
        <f>+G24*(1-'Dep r by equipment nipa tables'!H16)+'Investment from Nipa Tables'!AZ19/Prices!G49</f>
        <v>179.75267415462116</v>
      </c>
      <c r="I24" s="35">
        <f>+H24*(1-'Dep r by equipment nipa tables'!I16)+'Investment from Nipa Tables'!BA19/Prices!H49</f>
        <v>221.16942760375798</v>
      </c>
      <c r="J24" s="35">
        <f>+I24*(1-'Dep r by equipment nipa tables'!J16)+'Investment from Nipa Tables'!BB19/Prices!I49</f>
        <v>259.69500766066449</v>
      </c>
      <c r="K24" s="35">
        <f>+J24*(1-'Dep r by equipment nipa tables'!K16)+'Investment from Nipa Tables'!BC19/Prices!J49</f>
        <v>291.29655513726902</v>
      </c>
      <c r="L24" s="35">
        <f>+K24*(1-'Dep r by equipment nipa tables'!L16)+'Investment from Nipa Tables'!BD19/Prices!K49</f>
        <v>335.5727079310924</v>
      </c>
      <c r="M24" s="35">
        <f>+L24*(1-'Dep r by equipment nipa tables'!M16)+'Investment from Nipa Tables'!BE19/Prices!L49</f>
        <v>388.80056912428847</v>
      </c>
      <c r="N24" s="35">
        <f>+M24*(1-'Dep r by equipment nipa tables'!N16)+'Investment from Nipa Tables'!BF19/Prices!M49</f>
        <v>435.42623965894091</v>
      </c>
      <c r="O24" s="35">
        <f>+N24*(1-'Dep r by equipment nipa tables'!O16)+'Investment from Nipa Tables'!BG19/Prices!N49</f>
        <v>481.18233300088298</v>
      </c>
      <c r="P24" s="35">
        <f>+O24*(1-'Dep r by equipment nipa tables'!P16)+'Investment from Nipa Tables'!BH19/Prices!O49</f>
        <v>534.89613344820862</v>
      </c>
      <c r="Q24" s="35">
        <f>+P24*(1-'Dep r by equipment nipa tables'!Q16)+'Investment from Nipa Tables'!BI19/Prices!P49</f>
        <v>583.17469673778737</v>
      </c>
      <c r="R24" s="35">
        <f>+Q24*(1-'Dep r by equipment nipa tables'!R16)+'Investment from Nipa Tables'!BJ19/Prices!Q49</f>
        <v>626.63346765168319</v>
      </c>
      <c r="S24" s="35">
        <f>+R24*(1-'Dep r by equipment nipa tables'!S16)+'Investment from Nipa Tables'!BK19/Prices!R49</f>
        <v>673.66699483557136</v>
      </c>
      <c r="T24" s="35">
        <f>+S24*(1-'Dep r by equipment nipa tables'!T16)+'Investment from Nipa Tables'!BL19/Prices!S49</f>
        <v>738.76943453786873</v>
      </c>
      <c r="U24" s="35">
        <f>+T24*(1-'Dep r by equipment nipa tables'!U16)+'Investment from Nipa Tables'!BM19/Prices!T49</f>
        <v>816.50721524254811</v>
      </c>
      <c r="V24" s="35">
        <f>+U24*(1-'Dep r by equipment nipa tables'!V16)+'Investment from Nipa Tables'!BN19/Prices!U49</f>
        <v>904.83889614132102</v>
      </c>
      <c r="W24" s="35">
        <f>+V24*(1-'Dep r by equipment nipa tables'!W16)+'Investment from Nipa Tables'!BO19/Prices!V49</f>
        <v>1001.5084058292443</v>
      </c>
      <c r="X24" s="35">
        <f>+W24*(1-'Dep r by equipment nipa tables'!X16)+'Investment from Nipa Tables'!BP19/Prices!W49</f>
        <v>1094.1919957381067</v>
      </c>
      <c r="Y24" s="35">
        <f>+X24*(1-'Dep r by equipment nipa tables'!Y16)+'Investment from Nipa Tables'!BQ19/Prices!X49</f>
        <v>1192.7802461281199</v>
      </c>
      <c r="Z24" s="35">
        <f>+Y24*(1-'Dep r by equipment nipa tables'!Z16)+'Investment from Nipa Tables'!BR19/Prices!Y49</f>
        <v>1296.7451363804119</v>
      </c>
      <c r="AA24" s="35">
        <f>+Z24*(1-'Dep r by equipment nipa tables'!AA16)+'Investment from Nipa Tables'!BS19/Prices!Z49</f>
        <v>1396.3613396206697</v>
      </c>
      <c r="AB24" s="35">
        <f>+AA24*(1-'Dep r by equipment nipa tables'!AB16)+'Investment from Nipa Tables'!BT19/Prices!AA49</f>
        <v>1496.2265620273683</v>
      </c>
      <c r="AC24" s="35">
        <f>+AB24*(1-'Dep r by equipment nipa tables'!AC16)+'Investment from Nipa Tables'!BU19/Prices!AB49</f>
        <v>1615.7115302274856</v>
      </c>
      <c r="AD24" s="35">
        <f>+AC24*(1-'Dep r by equipment nipa tables'!AD16)+'Investment from Nipa Tables'!BV19/Prices!AC49</f>
        <v>1756.215331546533</v>
      </c>
      <c r="AE24" s="35">
        <f>+AD24*(1-'Dep r by equipment nipa tables'!AE16)+'Investment from Nipa Tables'!BW19/Prices!AD49</f>
        <v>1914.7120247092628</v>
      </c>
      <c r="AF24" s="35">
        <f>+AE24*(1-'Dep r by equipment nipa tables'!AF16)+'Investment from Nipa Tables'!BX19/Prices!AE49</f>
        <v>2030.4918077187947</v>
      </c>
      <c r="AG24" s="35">
        <f>+AF24*(1-'Dep r by equipment nipa tables'!AG16)+'Investment from Nipa Tables'!BY19/Prices!AF49</f>
        <v>2148.4749369018555</v>
      </c>
      <c r="AH24" s="35">
        <f>+AG24*(1-'Dep r by equipment nipa tables'!AH16)+'Investment from Nipa Tables'!BZ19/Prices!AG49</f>
        <v>2303.1957139738133</v>
      </c>
      <c r="AI24" s="35">
        <f>+AH24*(1-'Dep r by equipment nipa tables'!AI16)+'Investment from Nipa Tables'!CA19/Prices!AH49</f>
        <v>2495.7358269635988</v>
      </c>
      <c r="AJ24" s="35">
        <f>+AI24*(1-'Dep r by equipment nipa tables'!AJ16)+'Investment from Nipa Tables'!CB19/Prices!AI49</f>
        <v>2675.5973061097911</v>
      </c>
      <c r="AK24" s="35">
        <f>+AJ24*(1-'Dep r by equipment nipa tables'!AK16)+'Investment from Nipa Tables'!CC19/Prices!AJ49</f>
        <v>2827.0859976192064</v>
      </c>
      <c r="AL24" s="35">
        <f>+AK24*(1-'Dep r by equipment nipa tables'!AL16)+'Investment from Nipa Tables'!CD19/Prices!AK49</f>
        <v>2967.8952331100236</v>
      </c>
      <c r="AM24" s="35">
        <f>+AL24*(1-'Dep r by equipment nipa tables'!AM16)+'Investment from Nipa Tables'!CE19/Prices!AL49</f>
        <v>3059.9466964631088</v>
      </c>
      <c r="AN24" s="35">
        <f>+AM24*(1-'Dep r by equipment nipa tables'!AN16)+'Investment from Nipa Tables'!CF19/Prices!AM49</f>
        <v>3158.8203070097675</v>
      </c>
      <c r="AO24" s="35">
        <f>+AN24*(1-'Dep r by equipment nipa tables'!AO16)+'Investment from Nipa Tables'!CG19/Prices!AN49</f>
        <v>3300.7553652761885</v>
      </c>
      <c r="AP24" s="35">
        <f>+AO24*(1-'Dep r by equipment nipa tables'!AP16)+'Investment from Nipa Tables'!CH19/Prices!AO49</f>
        <v>3464.6454216379288</v>
      </c>
      <c r="AQ24" s="35">
        <f>+AP24*(1-'Dep r by equipment nipa tables'!AQ16)+'Investment from Nipa Tables'!CI19/Prices!AP49</f>
        <v>3621.5510942911878</v>
      </c>
      <c r="AR24" s="35">
        <f>+AQ24*(1-'Dep r by equipment nipa tables'!AR16)+'Investment from Nipa Tables'!CJ19/Prices!AQ49</f>
        <v>3759.0594482230499</v>
      </c>
      <c r="AS24" s="35">
        <f>+AR24*(1-'Dep r by equipment nipa tables'!AS16)+'Investment from Nipa Tables'!CK19/Prices!AR49</f>
        <v>3894.297368036694</v>
      </c>
      <c r="AT24" s="35">
        <f>+AS24*(1-'Dep r by equipment nipa tables'!AT16)+'Investment from Nipa Tables'!CL19/Prices!AS49</f>
        <v>4056.584140286885</v>
      </c>
      <c r="AU24" s="35">
        <f>+AT24*(1-'Dep r by equipment nipa tables'!AU16)+'Investment from Nipa Tables'!CM19/Prices!AT49</f>
        <v>4220.6357118407141</v>
      </c>
      <c r="AV24" s="35">
        <f>+AU24*(1-'Dep r by equipment nipa tables'!AV16)+'Investment from Nipa Tables'!CN19/Prices!AU49</f>
        <v>4328.0508498771969</v>
      </c>
      <c r="AW24" s="35">
        <f>+AV24*(1-'Dep r by equipment nipa tables'!AW16)+'Investment from Nipa Tables'!CO19/Prices!AV49</f>
        <v>4437.0953430173449</v>
      </c>
      <c r="AX24" s="35">
        <f>+AW24*(1-'Dep r by equipment nipa tables'!AX16)+'Investment from Nipa Tables'!CP19/Prices!AW49</f>
        <v>4577.7870140936111</v>
      </c>
      <c r="AY24" s="35">
        <f>+AX24*(1-'Dep r by equipment nipa tables'!AY16)+'Investment from Nipa Tables'!CQ19/Prices!AX49</f>
        <v>4738.4952701458278</v>
      </c>
      <c r="AZ24" s="35">
        <f>+AY24*(1-'Dep r by equipment nipa tables'!AZ16)+'Investment from Nipa Tables'!CR19/Prices!AY49</f>
        <v>4918.1620230612516</v>
      </c>
      <c r="BA24" s="35">
        <f>+AZ24*(1-'Dep r by equipment nipa tables'!BA16)+'Investment from Nipa Tables'!CS19/Prices!AZ49</f>
        <v>5120.284449291129</v>
      </c>
      <c r="BB24" s="35">
        <f>+BA24*(1-'Dep r by equipment nipa tables'!BB16)+'Investment from Nipa Tables'!CT19/Prices!BA49</f>
        <v>5330.5057912822858</v>
      </c>
      <c r="BC24" s="35">
        <f>+BB24*(1-'Dep r by equipment nipa tables'!BC16)+'Investment from Nipa Tables'!CU19/Prices!BB49</f>
        <v>5572.899147525588</v>
      </c>
      <c r="BD24" s="35">
        <f>+BC24*(1-'Dep r by equipment nipa tables'!BD16)+'Investment from Nipa Tables'!CV19/Prices!BC49</f>
        <v>5822.2302364324478</v>
      </c>
      <c r="BE24" s="35">
        <f>+BD24*(1-'Dep r by equipment nipa tables'!BE16)+'Investment from Nipa Tables'!CW19/Prices!BD49</f>
        <v>6077.5157057182596</v>
      </c>
      <c r="BF24" s="35">
        <f>+BE24*(1-'Dep r by equipment nipa tables'!BF16)+'Investment from Nipa Tables'!CX19/Prices!BE49</f>
        <v>6308.9913959243568</v>
      </c>
      <c r="BG24" s="35">
        <f>+BF24*(1-'Dep r by equipment nipa tables'!BG16)+'Investment from Nipa Tables'!CY19/Prices!BF49</f>
        <v>6528.2077645020745</v>
      </c>
      <c r="BH24" s="35">
        <f>+BG24*(1-'Dep r by equipment nipa tables'!BH16)+'Investment from Nipa Tables'!CZ19/Prices!BG49</f>
        <v>6757.9263682039664</v>
      </c>
      <c r="BI24" s="35">
        <f>+BH24*(1-'Dep r by equipment nipa tables'!BI16)+'Investment from Nipa Tables'!DA19/Prices!BH49</f>
        <v>7025.0460046916614</v>
      </c>
      <c r="BJ24" s="35">
        <f>+BI24*(1-'Dep r by equipment nipa tables'!BJ16)+'Investment from Nipa Tables'!DB19/Prices!BI49</f>
        <v>7350.912716274187</v>
      </c>
      <c r="BK24" s="35">
        <f>+BJ24*(1-'Dep r by equipment nipa tables'!BK16)+'Investment from Nipa Tables'!DC19/Prices!BJ49</f>
        <v>7717.9855067528051</v>
      </c>
      <c r="BL24" s="35">
        <f>+BK24*(1-'Dep r by equipment nipa tables'!BL16)+'Investment from Nipa Tables'!DD19/Prices!BK49</f>
        <v>8068.1685633248908</v>
      </c>
      <c r="BM24" s="35">
        <f>+BL24*(1-'Dep r by equipment nipa tables'!BM16)+'Investment from Nipa Tables'!DE19/Prices!BL49</f>
        <v>8391.2345621142013</v>
      </c>
      <c r="BN24" s="35">
        <f>+BM24*(1-'Dep r by equipment nipa tables'!BN16)+'Investment from Nipa Tables'!DF19/Prices!BM49</f>
        <v>8585.1945621142004</v>
      </c>
      <c r="BO24" s="35">
        <f>+BN24*(1-'Dep r by equipment nipa tables'!BO16)+'Investment from Nipa Tables'!DG19/Prices!BN49</f>
        <v>8873.3756594525494</v>
      </c>
      <c r="BP24" s="35">
        <f>+BO24*(1-'Dep r by equipment nipa tables'!BP16)+'Investment from Nipa Tables'!DH19/Prices!BO49</f>
        <v>9176.6168695985198</v>
      </c>
      <c r="BQ24" s="35">
        <f>+BP24*(1-'Dep r by equipment nipa tables'!BQ16)+'Investment from Nipa Tables'!DI19/Prices!BP49</f>
        <v>9527.5920096326226</v>
      </c>
      <c r="BR24" s="35">
        <f>+BQ24*(1-'Dep r by equipment nipa tables'!BR16)+'Investment from Nipa Tables'!DJ19/Prices!BQ49</f>
        <v>9847.6504904842895</v>
      </c>
      <c r="BS24" s="35">
        <f>+BR24*(1-'Dep r by equipment nipa tables'!BS16)+'Investment from Nipa Tables'!DK19/Prices!BR49</f>
        <v>10214.21802991702</v>
      </c>
      <c r="BT24" s="35">
        <f>+BS24*(1-'Dep r by equipment nipa tables'!BT16)+'Investment from Nipa Tables'!DL19/Prices!BS49</f>
        <v>10589.400345172147</v>
      </c>
    </row>
    <row r="25" spans="1:72" x14ac:dyDescent="0.25">
      <c r="A25" s="29">
        <v>39</v>
      </c>
      <c r="B25" t="s">
        <v>121</v>
      </c>
      <c r="C25" s="35">
        <v>0</v>
      </c>
      <c r="D25" s="35">
        <f>+C25*(1-'Dep r by equipment nipa tables'!D17)+'Investment from Nipa Tables'!AV20/Prices!C50</f>
        <v>9.9781732698159438</v>
      </c>
      <c r="E25" s="35">
        <f>+D25*(1-'Dep r by equipment nipa tables'!E17)+'Investment from Nipa Tables'!AW20/Prices!D50</f>
        <v>23.226883248656936</v>
      </c>
      <c r="F25" s="35">
        <f>+E25*(1-'Dep r by equipment nipa tables'!F17)+'Investment from Nipa Tables'!AX20/Prices!E50</f>
        <v>33.921625038805686</v>
      </c>
      <c r="G25" s="35">
        <f>+F25*(1-'Dep r by equipment nipa tables'!G17)+'Investment from Nipa Tables'!AY20/Prices!F50</f>
        <v>47.55435559674352</v>
      </c>
      <c r="H25" s="35">
        <f>+G25*(1-'Dep r by equipment nipa tables'!H17)+'Investment from Nipa Tables'!AZ20/Prices!G50</f>
        <v>64.745646113491802</v>
      </c>
      <c r="I25" s="35">
        <f>+H25*(1-'Dep r by equipment nipa tables'!I17)+'Investment from Nipa Tables'!BA20/Prices!H50</f>
        <v>82.250058649903224</v>
      </c>
      <c r="J25" s="35">
        <f>+I25*(1-'Dep r by equipment nipa tables'!J17)+'Investment from Nipa Tables'!BB20/Prices!I50</f>
        <v>98.504301916588446</v>
      </c>
      <c r="K25" s="35">
        <f>+J25*(1-'Dep r by equipment nipa tables'!K17)+'Investment from Nipa Tables'!BC20/Prices!J50</f>
        <v>113.55395334342163</v>
      </c>
      <c r="L25" s="35">
        <f>+K25*(1-'Dep r by equipment nipa tables'!L17)+'Investment from Nipa Tables'!BD20/Prices!K50</f>
        <v>134.31912192035665</v>
      </c>
      <c r="M25" s="35">
        <f>+L25*(1-'Dep r by equipment nipa tables'!M17)+'Investment from Nipa Tables'!BE20/Prices!L50</f>
        <v>157.0223858087578</v>
      </c>
      <c r="N25" s="35">
        <f>+M25*(1-'Dep r by equipment nipa tables'!N17)+'Investment from Nipa Tables'!BF20/Prices!M50</f>
        <v>179.02425026454614</v>
      </c>
      <c r="O25" s="35">
        <f>+N25*(1-'Dep r by equipment nipa tables'!O17)+'Investment from Nipa Tables'!BG20/Prices!N50</f>
        <v>193.67452815181579</v>
      </c>
      <c r="P25" s="35">
        <f>+O25*(1-'Dep r by equipment nipa tables'!P17)+'Investment from Nipa Tables'!BH20/Prices!O50</f>
        <v>210.70810877040958</v>
      </c>
      <c r="Q25" s="35">
        <f>+P25*(1-'Dep r by equipment nipa tables'!Q17)+'Investment from Nipa Tables'!BI20/Prices!P50</f>
        <v>226.30797181707607</v>
      </c>
      <c r="R25" s="35">
        <f>+Q25*(1-'Dep r by equipment nipa tables'!R17)+'Investment from Nipa Tables'!BJ20/Prices!Q50</f>
        <v>240.67689328939477</v>
      </c>
      <c r="S25" s="35">
        <f>+R25*(1-'Dep r by equipment nipa tables'!S17)+'Investment from Nipa Tables'!BK20/Prices!R50</f>
        <v>255.04825306503477</v>
      </c>
      <c r="T25" s="35">
        <f>+S25*(1-'Dep r by equipment nipa tables'!T17)+'Investment from Nipa Tables'!BL20/Prices!S50</f>
        <v>274.06683609829042</v>
      </c>
      <c r="U25" s="35">
        <f>+T25*(1-'Dep r by equipment nipa tables'!U17)+'Investment from Nipa Tables'!BM20/Prices!T50</f>
        <v>295.9084164999644</v>
      </c>
      <c r="V25" s="35">
        <f>+U25*(1-'Dep r by equipment nipa tables'!V17)+'Investment from Nipa Tables'!BN20/Prices!U50</f>
        <v>320.54744069692669</v>
      </c>
      <c r="W25" s="35">
        <f>+V25*(1-'Dep r by equipment nipa tables'!W17)+'Investment from Nipa Tables'!BO20/Prices!V50</f>
        <v>346.08219594768264</v>
      </c>
      <c r="X25" s="35">
        <f>+W25*(1-'Dep r by equipment nipa tables'!X17)+'Investment from Nipa Tables'!BP20/Prices!W50</f>
        <v>365.30090272603258</v>
      </c>
      <c r="Y25" s="35">
        <f>+X25*(1-'Dep r by equipment nipa tables'!Y17)+'Investment from Nipa Tables'!BQ20/Prices!X50</f>
        <v>384.97122812184398</v>
      </c>
      <c r="Z25" s="35">
        <f>+Y25*(1-'Dep r by equipment nipa tables'!Z17)+'Investment from Nipa Tables'!BR20/Prices!Y50</f>
        <v>405.76958032879719</v>
      </c>
      <c r="AA25" s="35">
        <f>+Z25*(1-'Dep r by equipment nipa tables'!AA17)+'Investment from Nipa Tables'!BS20/Prices!Z50</f>
        <v>432.99270903081759</v>
      </c>
      <c r="AB25" s="35">
        <f>+AA25*(1-'Dep r by equipment nipa tables'!AB17)+'Investment from Nipa Tables'!BT20/Prices!AA50</f>
        <v>463.9873864192507</v>
      </c>
      <c r="AC25" s="35">
        <f>+AB25*(1-'Dep r by equipment nipa tables'!AC17)+'Investment from Nipa Tables'!BU20/Prices!AB50</f>
        <v>489.60049489159798</v>
      </c>
      <c r="AD25" s="35">
        <f>+AC25*(1-'Dep r by equipment nipa tables'!AD17)+'Investment from Nipa Tables'!BV20/Prices!AC50</f>
        <v>521.26688355470299</v>
      </c>
      <c r="AE25" s="35">
        <f>+AD25*(1-'Dep r by equipment nipa tables'!AE17)+'Investment from Nipa Tables'!BW20/Prices!AD50</f>
        <v>566.68000687925428</v>
      </c>
      <c r="AF25" s="35">
        <f>+AE25*(1-'Dep r by equipment nipa tables'!AF17)+'Investment from Nipa Tables'!BX20/Prices!AE50</f>
        <v>624.99344842593916</v>
      </c>
      <c r="AG25" s="35">
        <f>+AF25*(1-'Dep r by equipment nipa tables'!AG17)+'Investment from Nipa Tables'!BY20/Prices!AF50</f>
        <v>687.51373288513537</v>
      </c>
      <c r="AH25" s="35">
        <f>+AG25*(1-'Dep r by equipment nipa tables'!AH17)+'Investment from Nipa Tables'!BZ20/Prices!AG50</f>
        <v>760.05865955245247</v>
      </c>
      <c r="AI25" s="35">
        <f>+AH25*(1-'Dep r by equipment nipa tables'!AI17)+'Investment from Nipa Tables'!CA20/Prices!AH50</f>
        <v>828.05806257638335</v>
      </c>
      <c r="AJ25" s="35">
        <f>+AI25*(1-'Dep r by equipment nipa tables'!AJ17)+'Investment from Nipa Tables'!CB20/Prices!AI50</f>
        <v>892.7741610915607</v>
      </c>
      <c r="AK25" s="35">
        <f>+AJ25*(1-'Dep r by equipment nipa tables'!AK17)+'Investment from Nipa Tables'!CC20/Prices!AJ50</f>
        <v>962.79735587215623</v>
      </c>
      <c r="AL25" s="35">
        <f>+AK25*(1-'Dep r by equipment nipa tables'!AL17)+'Investment from Nipa Tables'!CD20/Prices!AK50</f>
        <v>1073.2096518536155</v>
      </c>
      <c r="AM25" s="35">
        <f>+AL25*(1-'Dep r by equipment nipa tables'!AM17)+'Investment from Nipa Tables'!CE20/Prices!AL50</f>
        <v>1146.7167946863383</v>
      </c>
      <c r="AN25" s="35">
        <f>+AM25*(1-'Dep r by equipment nipa tables'!AN17)+'Investment from Nipa Tables'!CF20/Prices!AM50</f>
        <v>1185.9660893610458</v>
      </c>
      <c r="AO25" s="35">
        <f>+AN25*(1-'Dep r by equipment nipa tables'!AO17)+'Investment from Nipa Tables'!CG20/Prices!AN50</f>
        <v>1225.7530065876917</v>
      </c>
      <c r="AP25" s="35">
        <f>+AO25*(1-'Dep r by equipment nipa tables'!AP17)+'Investment from Nipa Tables'!CH20/Prices!AO50</f>
        <v>1261.2132816097401</v>
      </c>
      <c r="AQ25" s="35">
        <f>+AP25*(1-'Dep r by equipment nipa tables'!AQ17)+'Investment from Nipa Tables'!CI20/Prices!AP50</f>
        <v>1279.9266851434322</v>
      </c>
      <c r="AR25" s="35">
        <f>+AQ25*(1-'Dep r by equipment nipa tables'!AR17)+'Investment from Nipa Tables'!CJ20/Prices!AQ50</f>
        <v>1297.5646505268401</v>
      </c>
      <c r="AS25" s="35">
        <f>+AR25*(1-'Dep r by equipment nipa tables'!AS17)+'Investment from Nipa Tables'!CK20/Prices!AR50</f>
        <v>1318.9464556782984</v>
      </c>
      <c r="AT25" s="35">
        <f>+AS25*(1-'Dep r by equipment nipa tables'!AT17)+'Investment from Nipa Tables'!CL20/Prices!AS50</f>
        <v>1344.4952397444699</v>
      </c>
      <c r="AU25" s="35">
        <f>+AT25*(1-'Dep r by equipment nipa tables'!AU17)+'Investment from Nipa Tables'!CM20/Prices!AT50</f>
        <v>1368.0337375405743</v>
      </c>
      <c r="AV25" s="35">
        <f>+AU25*(1-'Dep r by equipment nipa tables'!AV17)+'Investment from Nipa Tables'!CN20/Prices!AU50</f>
        <v>1386.8753663081061</v>
      </c>
      <c r="AW25" s="35">
        <f>+AV25*(1-'Dep r by equipment nipa tables'!AW17)+'Investment from Nipa Tables'!CO20/Prices!AV50</f>
        <v>1401.3595598553211</v>
      </c>
      <c r="AX25" s="35">
        <f>+AW25*(1-'Dep r by equipment nipa tables'!AX17)+'Investment from Nipa Tables'!CP20/Prices!AW50</f>
        <v>1431.1971287361669</v>
      </c>
      <c r="AY25" s="35">
        <f>+AX25*(1-'Dep r by equipment nipa tables'!AY17)+'Investment from Nipa Tables'!CQ20/Prices!AX50</f>
        <v>1461.5621154755593</v>
      </c>
      <c r="AZ25" s="35">
        <f>+AY25*(1-'Dep r by equipment nipa tables'!AZ17)+'Investment from Nipa Tables'!CR20/Prices!AY50</f>
        <v>1493.6592807108966</v>
      </c>
      <c r="BA25" s="35">
        <f>+AZ25*(1-'Dep r by equipment nipa tables'!BA17)+'Investment from Nipa Tables'!CS20/Prices!AZ50</f>
        <v>1528.1652798001139</v>
      </c>
      <c r="BB25" s="35">
        <f>+BA25*(1-'Dep r by equipment nipa tables'!BB17)+'Investment from Nipa Tables'!CT20/Prices!BA50</f>
        <v>1569.7613383649273</v>
      </c>
      <c r="BC25" s="35">
        <f>+BB25*(1-'Dep r by equipment nipa tables'!BC17)+'Investment from Nipa Tables'!CU20/Prices!BB50</f>
        <v>1611.1687740694845</v>
      </c>
      <c r="BD25" s="35">
        <f>+BC25*(1-'Dep r by equipment nipa tables'!BD17)+'Investment from Nipa Tables'!CV20/Prices!BC50</f>
        <v>1671.8282690800615</v>
      </c>
      <c r="BE25" s="35">
        <f>+BD25*(1-'Dep r by equipment nipa tables'!BE17)+'Investment from Nipa Tables'!CW20/Prices!BD50</f>
        <v>1731.5032451422828</v>
      </c>
      <c r="BF25" s="35">
        <f>+BE25*(1-'Dep r by equipment nipa tables'!BF17)+'Investment from Nipa Tables'!CX20/Prices!BE50</f>
        <v>1799.5579781947117</v>
      </c>
      <c r="BG25" s="35">
        <f>+BF25*(1-'Dep r by equipment nipa tables'!BG17)+'Investment from Nipa Tables'!CY20/Prices!BF50</f>
        <v>1841.0413093933348</v>
      </c>
      <c r="BH25" s="35">
        <f>+BG25*(1-'Dep r by equipment nipa tables'!BH17)+'Investment from Nipa Tables'!CZ20/Prices!BG50</f>
        <v>1894.3909857494659</v>
      </c>
      <c r="BI25" s="35">
        <f>+BH25*(1-'Dep r by equipment nipa tables'!BI17)+'Investment from Nipa Tables'!DA20/Prices!BH50</f>
        <v>1959.0802167840525</v>
      </c>
      <c r="BJ25" s="35">
        <f>+BI25*(1-'Dep r by equipment nipa tables'!BJ17)+'Investment from Nipa Tables'!DB20/Prices!BI50</f>
        <v>2049.8402484326975</v>
      </c>
      <c r="BK25" s="35">
        <f>+BJ25*(1-'Dep r by equipment nipa tables'!BK17)+'Investment from Nipa Tables'!DC20/Prices!BJ50</f>
        <v>2184.5397127020447</v>
      </c>
      <c r="BL25" s="35">
        <f>+BK25*(1-'Dep r by equipment nipa tables'!BL17)+'Investment from Nipa Tables'!DD20/Prices!BK50</f>
        <v>2367.40375239987</v>
      </c>
      <c r="BM25" s="35">
        <f>+BL25*(1-'Dep r by equipment nipa tables'!BM17)+'Investment from Nipa Tables'!DE20/Prices!BL50</f>
        <v>2550.1304394587119</v>
      </c>
      <c r="BN25" s="35">
        <f>+BM25*(1-'Dep r by equipment nipa tables'!BN17)+'Investment from Nipa Tables'!DF20/Prices!BM50</f>
        <v>2699.0904394587119</v>
      </c>
      <c r="BO25" s="35">
        <f>+BN25*(1-'Dep r by equipment nipa tables'!BO17)+'Investment from Nipa Tables'!DG20/Prices!BN50</f>
        <v>2866.4488268422774</v>
      </c>
      <c r="BP25" s="35">
        <f>+BO25*(1-'Dep r by equipment nipa tables'!BP17)+'Investment from Nipa Tables'!DH20/Prices!BO50</f>
        <v>3084.7131381423478</v>
      </c>
      <c r="BQ25" s="35">
        <f>+BP25*(1-'Dep r by equipment nipa tables'!BQ17)+'Investment from Nipa Tables'!DI20/Prices!BP50</f>
        <v>3370.114453120872</v>
      </c>
      <c r="BR25" s="35">
        <f>+BQ25*(1-'Dep r by equipment nipa tables'!BR17)+'Investment from Nipa Tables'!DJ20/Prices!BQ50</f>
        <v>3647.3363547170984</v>
      </c>
      <c r="BS25" s="35">
        <f>+BR25*(1-'Dep r by equipment nipa tables'!BS17)+'Investment from Nipa Tables'!DK20/Prices!BR50</f>
        <v>3938.4401798191384</v>
      </c>
      <c r="BT25" s="35">
        <f>+BS25*(1-'Dep r by equipment nipa tables'!BT17)+'Investment from Nipa Tables'!DL20/Prices!BS50</f>
        <v>4172.86108557036</v>
      </c>
    </row>
    <row r="26" spans="1:72" x14ac:dyDescent="0.25">
      <c r="A26" s="29">
        <v>40</v>
      </c>
      <c r="B26" t="s">
        <v>123</v>
      </c>
      <c r="C26" s="35">
        <v>0</v>
      </c>
      <c r="D26" s="35">
        <f>+C26*(1-'Dep r by equipment nipa tables'!D18)+'Investment from Nipa Tables'!AV21/Prices!C51</f>
        <v>4.3516750375025683</v>
      </c>
      <c r="E26" s="35">
        <f>+D26*(1-'Dep r by equipment nipa tables'!E18)+'Investment from Nipa Tables'!AW21/Prices!D51</f>
        <v>10.320269090944816</v>
      </c>
      <c r="F26" s="35">
        <f>+E26*(1-'Dep r by equipment nipa tables'!F18)+'Investment from Nipa Tables'!AX21/Prices!E51</f>
        <v>14.404827369494116</v>
      </c>
      <c r="G26" s="35">
        <f>+F26*(1-'Dep r by equipment nipa tables'!G18)+'Investment from Nipa Tables'!AY21/Prices!F51</f>
        <v>18.852681399079419</v>
      </c>
      <c r="H26" s="35">
        <f>+G26*(1-'Dep r by equipment nipa tables'!H18)+'Investment from Nipa Tables'!AZ21/Prices!G51</f>
        <v>22.955613758953731</v>
      </c>
      <c r="I26" s="35">
        <f>+H26*(1-'Dep r by equipment nipa tables'!I18)+'Investment from Nipa Tables'!BA21/Prices!H51</f>
        <v>27.403966499565243</v>
      </c>
      <c r="J26" s="35">
        <f>+I26*(1-'Dep r by equipment nipa tables'!J18)+'Investment from Nipa Tables'!BB21/Prices!I51</f>
        <v>32.75806779335727</v>
      </c>
      <c r="K26" s="35">
        <f>+J26*(1-'Dep r by equipment nipa tables'!K18)+'Investment from Nipa Tables'!BC21/Prices!J51</f>
        <v>38.181387542564799</v>
      </c>
      <c r="L26" s="35">
        <f>+K26*(1-'Dep r by equipment nipa tables'!L18)+'Investment from Nipa Tables'!BD21/Prices!K51</f>
        <v>44.641686527167323</v>
      </c>
      <c r="M26" s="35">
        <f>+L26*(1-'Dep r by equipment nipa tables'!M18)+'Investment from Nipa Tables'!BE21/Prices!L51</f>
        <v>52.193646402060963</v>
      </c>
      <c r="N26" s="35">
        <f>+M26*(1-'Dep r by equipment nipa tables'!N18)+'Investment from Nipa Tables'!BF21/Prices!M51</f>
        <v>60.366422957617047</v>
      </c>
      <c r="O26" s="35">
        <f>+N26*(1-'Dep r by equipment nipa tables'!O18)+'Investment from Nipa Tables'!BG21/Prices!N51</f>
        <v>68.009259890364078</v>
      </c>
      <c r="P26" s="35">
        <f>+O26*(1-'Dep r by equipment nipa tables'!P18)+'Investment from Nipa Tables'!BH21/Prices!O51</f>
        <v>76.681366923734743</v>
      </c>
      <c r="Q26" s="35">
        <f>+P26*(1-'Dep r by equipment nipa tables'!Q18)+'Investment from Nipa Tables'!BI21/Prices!P51</f>
        <v>85.853858424402219</v>
      </c>
      <c r="R26" s="35">
        <f>+Q26*(1-'Dep r by equipment nipa tables'!R18)+'Investment from Nipa Tables'!BJ21/Prices!Q51</f>
        <v>95.325182490373422</v>
      </c>
      <c r="S26" s="35">
        <f>+R26*(1-'Dep r by equipment nipa tables'!S18)+'Investment from Nipa Tables'!BK21/Prices!R51</f>
        <v>105.86225877823239</v>
      </c>
      <c r="T26" s="35">
        <f>+S26*(1-'Dep r by equipment nipa tables'!T18)+'Investment from Nipa Tables'!BL21/Prices!S51</f>
        <v>116.5803714959753</v>
      </c>
      <c r="U26" s="35">
        <f>+T26*(1-'Dep r by equipment nipa tables'!U18)+'Investment from Nipa Tables'!BM21/Prices!T51</f>
        <v>128.90790541623912</v>
      </c>
      <c r="V26" s="35">
        <f>+U26*(1-'Dep r by equipment nipa tables'!V18)+'Investment from Nipa Tables'!BN21/Prices!U51</f>
        <v>144.39730600166016</v>
      </c>
      <c r="W26" s="35">
        <f>+V26*(1-'Dep r by equipment nipa tables'!W18)+'Investment from Nipa Tables'!BO21/Prices!V51</f>
        <v>162.82862587108167</v>
      </c>
      <c r="X26" s="35">
        <f>+W26*(1-'Dep r by equipment nipa tables'!X18)+'Investment from Nipa Tables'!BP21/Prices!W51</f>
        <v>182.47948605069953</v>
      </c>
      <c r="Y26" s="35">
        <f>+X26*(1-'Dep r by equipment nipa tables'!Y18)+'Investment from Nipa Tables'!BQ21/Prices!X51</f>
        <v>204.38976650884638</v>
      </c>
      <c r="Z26" s="35">
        <f>+Y26*(1-'Dep r by equipment nipa tables'!Z18)+'Investment from Nipa Tables'!BR21/Prices!Y51</f>
        <v>228.8279587343724</v>
      </c>
      <c r="AA26" s="35">
        <f>+Z26*(1-'Dep r by equipment nipa tables'!AA18)+'Investment from Nipa Tables'!BS21/Prices!Z51</f>
        <v>253.56608149171427</v>
      </c>
      <c r="AB26" s="35">
        <f>+AA26*(1-'Dep r by equipment nipa tables'!AB18)+'Investment from Nipa Tables'!BT21/Prices!AA51</f>
        <v>278.86333197205448</v>
      </c>
      <c r="AC26" s="35">
        <f>+AB26*(1-'Dep r by equipment nipa tables'!AC18)+'Investment from Nipa Tables'!BU21/Prices!AB51</f>
        <v>303.83573653196669</v>
      </c>
      <c r="AD26" s="35">
        <f>+AC26*(1-'Dep r by equipment nipa tables'!AD18)+'Investment from Nipa Tables'!BV21/Prices!AC51</f>
        <v>330.54182199605481</v>
      </c>
      <c r="AE26" s="35">
        <f>+AD26*(1-'Dep r by equipment nipa tables'!AE18)+'Investment from Nipa Tables'!BW21/Prices!AD51</f>
        <v>357.73687609099403</v>
      </c>
      <c r="AF26" s="35">
        <f>+AE26*(1-'Dep r by equipment nipa tables'!AF18)+'Investment from Nipa Tables'!BX21/Prices!AE51</f>
        <v>380.85325038698255</v>
      </c>
      <c r="AG26" s="35">
        <f>+AF26*(1-'Dep r by equipment nipa tables'!AG18)+'Investment from Nipa Tables'!BY21/Prices!AF51</f>
        <v>408.19167251728737</v>
      </c>
      <c r="AH26" s="35">
        <f>+AG26*(1-'Dep r by equipment nipa tables'!AH18)+'Investment from Nipa Tables'!BZ21/Prices!AG51</f>
        <v>439.23497001090925</v>
      </c>
      <c r="AI26" s="35">
        <f>+AH26*(1-'Dep r by equipment nipa tables'!AI18)+'Investment from Nipa Tables'!CA21/Prices!AH51</f>
        <v>475.03415189155055</v>
      </c>
      <c r="AJ26" s="35">
        <f>+AI26*(1-'Dep r by equipment nipa tables'!AJ18)+'Investment from Nipa Tables'!CB21/Prices!AI51</f>
        <v>514.59313373005489</v>
      </c>
      <c r="AK26" s="35">
        <f>+AJ26*(1-'Dep r by equipment nipa tables'!AK18)+'Investment from Nipa Tables'!CC21/Prices!AJ51</f>
        <v>555.82652800299081</v>
      </c>
      <c r="AL26" s="35">
        <f>+AK26*(1-'Dep r by equipment nipa tables'!AL18)+'Investment from Nipa Tables'!CD21/Prices!AK51</f>
        <v>597.66096423460453</v>
      </c>
      <c r="AM26" s="35">
        <f>+AL26*(1-'Dep r by equipment nipa tables'!AM18)+'Investment from Nipa Tables'!CE21/Prices!AL51</f>
        <v>640.77496119965065</v>
      </c>
      <c r="AN26" s="35">
        <f>+AM26*(1-'Dep r by equipment nipa tables'!AN18)+'Investment from Nipa Tables'!CF21/Prices!AM51</f>
        <v>685.14965606570888</v>
      </c>
      <c r="AO26" s="35">
        <f>+AN26*(1-'Dep r by equipment nipa tables'!AO18)+'Investment from Nipa Tables'!CG21/Prices!AN51</f>
        <v>738.60176378722895</v>
      </c>
      <c r="AP26" s="35">
        <f>+AO26*(1-'Dep r by equipment nipa tables'!AP18)+'Investment from Nipa Tables'!CH21/Prices!AO51</f>
        <v>797.5524548673535</v>
      </c>
      <c r="AQ26" s="35">
        <f>+AP26*(1-'Dep r by equipment nipa tables'!AQ18)+'Investment from Nipa Tables'!CI21/Prices!AP51</f>
        <v>859.16747602256203</v>
      </c>
      <c r="AR26" s="35">
        <f>+AQ26*(1-'Dep r by equipment nipa tables'!AR18)+'Investment from Nipa Tables'!CJ21/Prices!AQ51</f>
        <v>928.67922890463001</v>
      </c>
      <c r="AS26" s="35">
        <f>+AR26*(1-'Dep r by equipment nipa tables'!AS18)+'Investment from Nipa Tables'!CK21/Prices!AR51</f>
        <v>1002.1208820256303</v>
      </c>
      <c r="AT26" s="35">
        <f>+AS26*(1-'Dep r by equipment nipa tables'!AT18)+'Investment from Nipa Tables'!CL21/Prices!AS51</f>
        <v>1083.2325008847506</v>
      </c>
      <c r="AU26" s="35">
        <f>+AT26*(1-'Dep r by equipment nipa tables'!AU18)+'Investment from Nipa Tables'!CM21/Prices!AT51</f>
        <v>1157.3376116592854</v>
      </c>
      <c r="AV26" s="35">
        <f>+AU26*(1-'Dep r by equipment nipa tables'!AV18)+'Investment from Nipa Tables'!CN21/Prices!AU51</f>
        <v>1229.2124413875372</v>
      </c>
      <c r="AW26" s="35">
        <f>+AV26*(1-'Dep r by equipment nipa tables'!AW18)+'Investment from Nipa Tables'!CO21/Prices!AV51</f>
        <v>1301.8074329493638</v>
      </c>
      <c r="AX26" s="35">
        <f>+AW26*(1-'Dep r by equipment nipa tables'!AX18)+'Investment from Nipa Tables'!CP21/Prices!AW51</f>
        <v>1381.3875117405503</v>
      </c>
      <c r="AY26" s="35">
        <f>+AX26*(1-'Dep r by equipment nipa tables'!AY18)+'Investment from Nipa Tables'!CQ21/Prices!AX51</f>
        <v>1471.2583782636468</v>
      </c>
      <c r="AZ26" s="35">
        <f>+AY26*(1-'Dep r by equipment nipa tables'!AZ18)+'Investment from Nipa Tables'!CR21/Prices!AY51</f>
        <v>1569.6995945330414</v>
      </c>
      <c r="BA26" s="35">
        <f>+AZ26*(1-'Dep r by equipment nipa tables'!BA18)+'Investment from Nipa Tables'!CS21/Prices!AZ51</f>
        <v>1676.0700179954595</v>
      </c>
      <c r="BB26" s="35">
        <f>+BA26*(1-'Dep r by equipment nipa tables'!BB18)+'Investment from Nipa Tables'!CT21/Prices!BA51</f>
        <v>1784.9183961247554</v>
      </c>
      <c r="BC26" s="35">
        <f>+BB26*(1-'Dep r by equipment nipa tables'!BC18)+'Investment from Nipa Tables'!CU21/Prices!BB51</f>
        <v>1909.998616168062</v>
      </c>
      <c r="BD26" s="35">
        <f>+BC26*(1-'Dep r by equipment nipa tables'!BD18)+'Investment from Nipa Tables'!CV21/Prices!BC51</f>
        <v>2048.0134843358728</v>
      </c>
      <c r="BE26" s="35">
        <f>+BD26*(1-'Dep r by equipment nipa tables'!BE18)+'Investment from Nipa Tables'!CW21/Prices!BD51</f>
        <v>2193.755456544935</v>
      </c>
      <c r="BF26" s="35">
        <f>+BE26*(1-'Dep r by equipment nipa tables'!BF18)+'Investment from Nipa Tables'!CX21/Prices!BE51</f>
        <v>2348.24405661435</v>
      </c>
      <c r="BG26" s="35">
        <f>+BF26*(1-'Dep r by equipment nipa tables'!BG18)+'Investment from Nipa Tables'!CY21/Prices!BF51</f>
        <v>2500.8834905182571</v>
      </c>
      <c r="BH26" s="35">
        <f>+BG26*(1-'Dep r by equipment nipa tables'!BH18)+'Investment from Nipa Tables'!CZ21/Prices!BG51</f>
        <v>2665.5907246111765</v>
      </c>
      <c r="BI26" s="35">
        <f>+BH26*(1-'Dep r by equipment nipa tables'!BI18)+'Investment from Nipa Tables'!DA21/Prices!BH51</f>
        <v>2846.4851762003786</v>
      </c>
      <c r="BJ26" s="35">
        <f>+BI26*(1-'Dep r by equipment nipa tables'!BJ18)+'Investment from Nipa Tables'!DB21/Prices!BI51</f>
        <v>3048.8513164139977</v>
      </c>
      <c r="BK26" s="35">
        <f>+BJ26*(1-'Dep r by equipment nipa tables'!BK18)+'Investment from Nipa Tables'!DC21/Prices!BJ51</f>
        <v>3255.1829410315449</v>
      </c>
      <c r="BL26" s="35">
        <f>+BK26*(1-'Dep r by equipment nipa tables'!BL18)+'Investment from Nipa Tables'!DD21/Prices!BK51</f>
        <v>3466.6798787354819</v>
      </c>
      <c r="BM26" s="35">
        <f>+BL26*(1-'Dep r by equipment nipa tables'!BM18)+'Investment from Nipa Tables'!DE21/Prices!BL51</f>
        <v>3671.6472701590819</v>
      </c>
      <c r="BN26" s="35">
        <f>+BM26*(1-'Dep r by equipment nipa tables'!BN18)+'Investment from Nipa Tables'!DF21/Prices!BM51</f>
        <v>3875.317270159082</v>
      </c>
      <c r="BO26" s="35">
        <f>+BN26*(1-'Dep r by equipment nipa tables'!BO18)+'Investment from Nipa Tables'!DG21/Prices!BN51</f>
        <v>4107.8939040402211</v>
      </c>
      <c r="BP26" s="35">
        <f>+BO26*(1-'Dep r by equipment nipa tables'!BP18)+'Investment from Nipa Tables'!DH21/Prices!BO51</f>
        <v>4368.6749139294734</v>
      </c>
      <c r="BQ26" s="35">
        <f>+BP26*(1-'Dep r by equipment nipa tables'!BQ18)+'Investment from Nipa Tables'!DI21/Prices!BP51</f>
        <v>4659.6309115889981</v>
      </c>
      <c r="BR26" s="35">
        <f>+BQ26*(1-'Dep r by equipment nipa tables'!BR18)+'Investment from Nipa Tables'!DJ21/Prices!BQ51</f>
        <v>4958.8020833835335</v>
      </c>
      <c r="BS26" s="35">
        <f>+BR26*(1-'Dep r by equipment nipa tables'!BS18)+'Investment from Nipa Tables'!DK21/Prices!BR51</f>
        <v>5288.3418140361809</v>
      </c>
      <c r="BT26" s="35">
        <f>+BS26*(1-'Dep r by equipment nipa tables'!BT18)+'Investment from Nipa Tables'!DL21/Prices!BS51</f>
        <v>5642.8609840149193</v>
      </c>
    </row>
    <row r="27" spans="1:72" x14ac:dyDescent="0.25">
      <c r="A27" s="29">
        <v>41</v>
      </c>
      <c r="B27" t="s">
        <v>125</v>
      </c>
      <c r="C27" s="35">
        <v>0</v>
      </c>
      <c r="D27" s="35">
        <f>+C27*(1-'Dep r by equipment nipa tables'!D19)+'Investment from Nipa Tables'!AV22/Prices!C52</f>
        <v>1.723605620861222</v>
      </c>
      <c r="E27" s="35">
        <f>+D27*(1-'Dep r by equipment nipa tables'!E19)+'Investment from Nipa Tables'!AW22/Prices!D52</f>
        <v>3.6189238317706485</v>
      </c>
      <c r="F27" s="35">
        <f>+E27*(1-'Dep r by equipment nipa tables'!F19)+'Investment from Nipa Tables'!AX22/Prices!E52</f>
        <v>5.2107164451358825</v>
      </c>
      <c r="G27" s="35">
        <f>+F27*(1-'Dep r by equipment nipa tables'!G19)+'Investment from Nipa Tables'!AY22/Prices!F52</f>
        <v>7.968319067314912</v>
      </c>
      <c r="H27" s="35">
        <f>+G27*(1-'Dep r by equipment nipa tables'!H19)+'Investment from Nipa Tables'!AZ22/Prices!G52</f>
        <v>10.961829887673094</v>
      </c>
      <c r="I27" s="35">
        <f>+H27*(1-'Dep r by equipment nipa tables'!I19)+'Investment from Nipa Tables'!BA22/Prices!H52</f>
        <v>13.230657694725108</v>
      </c>
      <c r="J27" s="35">
        <f>+I27*(1-'Dep r by equipment nipa tables'!J19)+'Investment from Nipa Tables'!BB22/Prices!I52</f>
        <v>15.317011947527789</v>
      </c>
      <c r="K27" s="35">
        <f>+J27*(1-'Dep r by equipment nipa tables'!K19)+'Investment from Nipa Tables'!BC22/Prices!J52</f>
        <v>17.174724638379491</v>
      </c>
      <c r="L27" s="35">
        <f>+K27*(1-'Dep r by equipment nipa tables'!L19)+'Investment from Nipa Tables'!BD22/Prices!K52</f>
        <v>19.694015922839348</v>
      </c>
      <c r="M27" s="35">
        <f>+L27*(1-'Dep r by equipment nipa tables'!M19)+'Investment from Nipa Tables'!BE22/Prices!L52</f>
        <v>22.574899603421677</v>
      </c>
      <c r="N27" s="35">
        <f>+M27*(1-'Dep r by equipment nipa tables'!N19)+'Investment from Nipa Tables'!BF22/Prices!M52</f>
        <v>25.795399652853142</v>
      </c>
      <c r="O27" s="35">
        <f>+N27*(1-'Dep r by equipment nipa tables'!O19)+'Investment from Nipa Tables'!BG22/Prices!N52</f>
        <v>28.225413326515067</v>
      </c>
      <c r="P27" s="35">
        <f>+O27*(1-'Dep r by equipment nipa tables'!P19)+'Investment from Nipa Tables'!BH22/Prices!O52</f>
        <v>31.166315417109526</v>
      </c>
      <c r="Q27" s="35">
        <f>+P27*(1-'Dep r by equipment nipa tables'!Q19)+'Investment from Nipa Tables'!BI22/Prices!P52</f>
        <v>34.668566166052749</v>
      </c>
      <c r="R27" s="35">
        <f>+Q27*(1-'Dep r by equipment nipa tables'!R19)+'Investment from Nipa Tables'!BJ22/Prices!Q52</f>
        <v>38.729070942182162</v>
      </c>
      <c r="S27" s="35">
        <f>+R27*(1-'Dep r by equipment nipa tables'!S19)+'Investment from Nipa Tables'!BK22/Prices!R52</f>
        <v>43.352711417190839</v>
      </c>
      <c r="T27" s="35">
        <f>+S27*(1-'Dep r by equipment nipa tables'!T19)+'Investment from Nipa Tables'!BL22/Prices!S52</f>
        <v>49.324543213397959</v>
      </c>
      <c r="U27" s="35">
        <f>+T27*(1-'Dep r by equipment nipa tables'!U19)+'Investment from Nipa Tables'!BM22/Prices!T52</f>
        <v>55.566457854659674</v>
      </c>
      <c r="V27" s="35">
        <f>+U27*(1-'Dep r by equipment nipa tables'!V19)+'Investment from Nipa Tables'!BN22/Prices!U52</f>
        <v>62.887221940090079</v>
      </c>
      <c r="W27" s="35">
        <f>+V27*(1-'Dep r by equipment nipa tables'!W19)+'Investment from Nipa Tables'!BO22/Prices!V52</f>
        <v>70.593289398437875</v>
      </c>
      <c r="X27" s="35">
        <f>+W27*(1-'Dep r by equipment nipa tables'!X19)+'Investment from Nipa Tables'!BP22/Prices!W52</f>
        <v>75.453316745761725</v>
      </c>
      <c r="Y27" s="35">
        <f>+X27*(1-'Dep r by equipment nipa tables'!Y19)+'Investment from Nipa Tables'!BQ22/Prices!X52</f>
        <v>81.356303895190223</v>
      </c>
      <c r="Z27" s="35">
        <f>+Y27*(1-'Dep r by equipment nipa tables'!Z19)+'Investment from Nipa Tables'!BR22/Prices!Y52</f>
        <v>87.819824973419799</v>
      </c>
      <c r="AA27" s="35">
        <f>+Z27*(1-'Dep r by equipment nipa tables'!AA19)+'Investment from Nipa Tables'!BS22/Prices!Z52</f>
        <v>95.770650901908652</v>
      </c>
      <c r="AB27" s="35">
        <f>+AA27*(1-'Dep r by equipment nipa tables'!AB19)+'Investment from Nipa Tables'!BT22/Prices!AA52</f>
        <v>103.33297056343726</v>
      </c>
      <c r="AC27" s="35">
        <f>+AB27*(1-'Dep r by equipment nipa tables'!AC19)+'Investment from Nipa Tables'!BU22/Prices!AB52</f>
        <v>111.85558478515998</v>
      </c>
      <c r="AD27" s="35">
        <f>+AC27*(1-'Dep r by equipment nipa tables'!AD19)+'Investment from Nipa Tables'!BV22/Prices!AC52</f>
        <v>121.80479044486337</v>
      </c>
      <c r="AE27" s="35">
        <f>+AD27*(1-'Dep r by equipment nipa tables'!AE19)+'Investment from Nipa Tables'!BW22/Prices!AD52</f>
        <v>133.00822698046133</v>
      </c>
      <c r="AF27" s="35">
        <f>+AE27*(1-'Dep r by equipment nipa tables'!AF19)+'Investment from Nipa Tables'!BX22/Prices!AE52</f>
        <v>142.89032797780769</v>
      </c>
      <c r="AG27" s="35">
        <f>+AF27*(1-'Dep r by equipment nipa tables'!AG19)+'Investment from Nipa Tables'!BY22/Prices!AF52</f>
        <v>154.8363923066224</v>
      </c>
      <c r="AH27" s="35">
        <f>+AG27*(1-'Dep r by equipment nipa tables'!AH19)+'Investment from Nipa Tables'!BZ22/Prices!AG52</f>
        <v>166.08869879439308</v>
      </c>
      <c r="AI27" s="35">
        <f>+AH27*(1-'Dep r by equipment nipa tables'!AI19)+'Investment from Nipa Tables'!CA22/Prices!AH52</f>
        <v>185.86365344135328</v>
      </c>
      <c r="AJ27" s="35">
        <f>+AI27*(1-'Dep r by equipment nipa tables'!AJ19)+'Investment from Nipa Tables'!CB22/Prices!AI52</f>
        <v>211.56167688316745</v>
      </c>
      <c r="AK27" s="35">
        <f>+AJ27*(1-'Dep r by equipment nipa tables'!AK19)+'Investment from Nipa Tables'!CC22/Prices!AJ52</f>
        <v>239.25797730827807</v>
      </c>
      <c r="AL27" s="35">
        <f>+AK27*(1-'Dep r by equipment nipa tables'!AL19)+'Investment from Nipa Tables'!CD22/Prices!AK52</f>
        <v>272.10178673901339</v>
      </c>
      <c r="AM27" s="35">
        <f>+AL27*(1-'Dep r by equipment nipa tables'!AM19)+'Investment from Nipa Tables'!CE22/Prices!AL52</f>
        <v>297.39573323473394</v>
      </c>
      <c r="AN27" s="35">
        <f>+AM27*(1-'Dep r by equipment nipa tables'!AN19)+'Investment from Nipa Tables'!CF22/Prices!AM52</f>
        <v>322.69285456112397</v>
      </c>
      <c r="AO27" s="35">
        <f>+AN27*(1-'Dep r by equipment nipa tables'!AO19)+'Investment from Nipa Tables'!CG22/Prices!AN52</f>
        <v>352.83604967467829</v>
      </c>
      <c r="AP27" s="35">
        <f>+AO27*(1-'Dep r by equipment nipa tables'!AP19)+'Investment from Nipa Tables'!CH22/Prices!AO52</f>
        <v>383.95060711928846</v>
      </c>
      <c r="AQ27" s="35">
        <f>+AP27*(1-'Dep r by equipment nipa tables'!AQ19)+'Investment from Nipa Tables'!CI22/Prices!AP52</f>
        <v>416.91418310375695</v>
      </c>
      <c r="AR27" s="35">
        <f>+AQ27*(1-'Dep r by equipment nipa tables'!AR19)+'Investment from Nipa Tables'!CJ22/Prices!AQ52</f>
        <v>449.88821726520581</v>
      </c>
      <c r="AS27" s="35">
        <f>+AR27*(1-'Dep r by equipment nipa tables'!AS19)+'Investment from Nipa Tables'!CK22/Prices!AR52</f>
        <v>486.21237762328434</v>
      </c>
      <c r="AT27" s="35">
        <f>+AS27*(1-'Dep r by equipment nipa tables'!AT19)+'Investment from Nipa Tables'!CL22/Prices!AS52</f>
        <v>522.08980037866411</v>
      </c>
      <c r="AU27" s="35">
        <f>+AT27*(1-'Dep r by equipment nipa tables'!AU19)+'Investment from Nipa Tables'!CM22/Prices!AT52</f>
        <v>554.57569543920283</v>
      </c>
      <c r="AV27" s="35">
        <f>+AU27*(1-'Dep r by equipment nipa tables'!AV19)+'Investment from Nipa Tables'!CN22/Prices!AU52</f>
        <v>581.46949311969308</v>
      </c>
      <c r="AW27" s="35">
        <f>+AV27*(1-'Dep r by equipment nipa tables'!AW19)+'Investment from Nipa Tables'!CO22/Prices!AV52</f>
        <v>608.77374642513632</v>
      </c>
      <c r="AX27" s="35">
        <f>+AW27*(1-'Dep r by equipment nipa tables'!AX19)+'Investment from Nipa Tables'!CP22/Prices!AW52</f>
        <v>635.3546156481151</v>
      </c>
      <c r="AY27" s="35">
        <f>+AX27*(1-'Dep r by equipment nipa tables'!AY19)+'Investment from Nipa Tables'!CQ22/Prices!AX52</f>
        <v>662.94927967139245</v>
      </c>
      <c r="AZ27" s="35">
        <f>+AY27*(1-'Dep r by equipment nipa tables'!AZ19)+'Investment from Nipa Tables'!CR22/Prices!AY52</f>
        <v>692.36543010070227</v>
      </c>
      <c r="BA27" s="35">
        <f>+AZ27*(1-'Dep r by equipment nipa tables'!BA19)+'Investment from Nipa Tables'!CS22/Prices!AZ52</f>
        <v>719.86011798320601</v>
      </c>
      <c r="BB27" s="35">
        <f>+BA27*(1-'Dep r by equipment nipa tables'!BB19)+'Investment from Nipa Tables'!CT22/Prices!BA52</f>
        <v>751.82637699592351</v>
      </c>
      <c r="BC27" s="35">
        <f>+BB27*(1-'Dep r by equipment nipa tables'!BC19)+'Investment from Nipa Tables'!CU22/Prices!BB52</f>
        <v>791.15424864955105</v>
      </c>
      <c r="BD27" s="35">
        <f>+BC27*(1-'Dep r by equipment nipa tables'!BD19)+'Investment from Nipa Tables'!CV22/Prices!BC52</f>
        <v>828.57491729578078</v>
      </c>
      <c r="BE27" s="35">
        <f>+BD27*(1-'Dep r by equipment nipa tables'!BE19)+'Investment from Nipa Tables'!CW22/Prices!BD52</f>
        <v>867.72666251591681</v>
      </c>
      <c r="BF27" s="35">
        <f>+BE27*(1-'Dep r by equipment nipa tables'!BF19)+'Investment from Nipa Tables'!CX22/Prices!BE52</f>
        <v>910.30945461570832</v>
      </c>
      <c r="BG27" s="35">
        <f>+BF27*(1-'Dep r by equipment nipa tables'!BG19)+'Investment from Nipa Tables'!CY22/Prices!BF52</f>
        <v>956.52468284042413</v>
      </c>
      <c r="BH27" s="35">
        <f>+BG27*(1-'Dep r by equipment nipa tables'!BH19)+'Investment from Nipa Tables'!CZ22/Prices!BG52</f>
        <v>1004.9289192031213</v>
      </c>
      <c r="BI27" s="35">
        <f>+BH27*(1-'Dep r by equipment nipa tables'!BI19)+'Investment from Nipa Tables'!DA22/Prices!BH52</f>
        <v>1063.7859440139275</v>
      </c>
      <c r="BJ27" s="35">
        <f>+BI27*(1-'Dep r by equipment nipa tables'!BJ19)+'Investment from Nipa Tables'!DB22/Prices!BI52</f>
        <v>1118.5218359588894</v>
      </c>
      <c r="BK27" s="35">
        <f>+BJ27*(1-'Dep r by equipment nipa tables'!BK19)+'Investment from Nipa Tables'!DC22/Prices!BJ52</f>
        <v>1171.3003505561355</v>
      </c>
      <c r="BL27" s="35">
        <f>+BK27*(1-'Dep r by equipment nipa tables'!BL19)+'Investment from Nipa Tables'!DD22/Prices!BK52</f>
        <v>1216.1653712623381</v>
      </c>
      <c r="BM27" s="35">
        <f>+BL27*(1-'Dep r by equipment nipa tables'!BM19)+'Investment from Nipa Tables'!DE22/Prices!BL52</f>
        <v>1261.150345799422</v>
      </c>
      <c r="BN27" s="35">
        <f>+BM27*(1-'Dep r by equipment nipa tables'!BN19)+'Investment from Nipa Tables'!DF22/Prices!BM52</f>
        <v>1295.130345799422</v>
      </c>
      <c r="BO27" s="35">
        <f>+BN27*(1-'Dep r by equipment nipa tables'!BO19)+'Investment from Nipa Tables'!DG22/Prices!BN52</f>
        <v>1329.7046532906484</v>
      </c>
      <c r="BP27" s="35">
        <f>+BO27*(1-'Dep r by equipment nipa tables'!BP19)+'Investment from Nipa Tables'!DH22/Prices!BO52</f>
        <v>1366.8422215693506</v>
      </c>
      <c r="BQ27" s="35">
        <f>+BP27*(1-'Dep r by equipment nipa tables'!BQ19)+'Investment from Nipa Tables'!DI22/Prices!BP52</f>
        <v>1411.8515881402918</v>
      </c>
      <c r="BR27" s="35">
        <f>+BQ27*(1-'Dep r by equipment nipa tables'!BR19)+'Investment from Nipa Tables'!DJ22/Prices!BQ52</f>
        <v>1467.1341842492373</v>
      </c>
      <c r="BS27" s="35">
        <f>+BR27*(1-'Dep r by equipment nipa tables'!BS19)+'Investment from Nipa Tables'!DK22/Prices!BR52</f>
        <v>1519.881822224452</v>
      </c>
      <c r="BT27" s="35">
        <f>+BS27*(1-'Dep r by equipment nipa tables'!BT19)+'Investment from Nipa Tables'!DL22/Prices!BS52</f>
        <v>1574.6095065104912</v>
      </c>
    </row>
    <row r="28" spans="1:72" x14ac:dyDescent="0.25">
      <c r="A28" s="29">
        <v>29</v>
      </c>
      <c r="B28" t="s">
        <v>127</v>
      </c>
      <c r="C28" s="35">
        <v>0</v>
      </c>
      <c r="D28" s="35">
        <f>+C28*(1-'Dep r by equipment nipa tables'!D20)+'Investment from Nipa Tables'!AV23/Prices!C53</f>
        <v>8.6103580302726552</v>
      </c>
      <c r="E28" s="35">
        <f>+D28*(1-'Dep r by equipment nipa tables'!E20)+'Investment from Nipa Tables'!AW23/Prices!D53</f>
        <v>19.125158184174282</v>
      </c>
      <c r="F28" s="35">
        <f>+E28*(1-'Dep r by equipment nipa tables'!F20)+'Investment from Nipa Tables'!AX23/Prices!E53</f>
        <v>28.602898718725015</v>
      </c>
      <c r="G28" s="35">
        <f>+F28*(1-'Dep r by equipment nipa tables'!G20)+'Investment from Nipa Tables'!AY23/Prices!F53</f>
        <v>40.736040696145565</v>
      </c>
      <c r="H28" s="35">
        <f>+G28*(1-'Dep r by equipment nipa tables'!H20)+'Investment from Nipa Tables'!AZ23/Prices!G53</f>
        <v>51.760470000720971</v>
      </c>
      <c r="I28" s="35">
        <f>+H28*(1-'Dep r by equipment nipa tables'!I20)+'Investment from Nipa Tables'!BA23/Prices!H53</f>
        <v>61.15225170429575</v>
      </c>
      <c r="J28" s="35">
        <f>+I28*(1-'Dep r by equipment nipa tables'!J20)+'Investment from Nipa Tables'!BB23/Prices!I53</f>
        <v>71.494757546732473</v>
      </c>
      <c r="K28" s="35">
        <f>+J28*(1-'Dep r by equipment nipa tables'!K20)+'Investment from Nipa Tables'!BC23/Prices!J53</f>
        <v>81.944049269134453</v>
      </c>
      <c r="L28" s="35">
        <f>+K28*(1-'Dep r by equipment nipa tables'!L20)+'Investment from Nipa Tables'!BD23/Prices!K53</f>
        <v>95.791804727677885</v>
      </c>
      <c r="M28" s="35">
        <f>+L28*(1-'Dep r by equipment nipa tables'!M20)+'Investment from Nipa Tables'!BE23/Prices!L53</f>
        <v>110.27815033266363</v>
      </c>
      <c r="N28" s="35">
        <f>+M28*(1-'Dep r by equipment nipa tables'!N20)+'Investment from Nipa Tables'!BF23/Prices!M53</f>
        <v>124.22446632827855</v>
      </c>
      <c r="O28" s="35">
        <f>+N28*(1-'Dep r by equipment nipa tables'!O20)+'Investment from Nipa Tables'!BG23/Prices!N53</f>
        <v>139.64919037996572</v>
      </c>
      <c r="P28" s="35">
        <f>+O28*(1-'Dep r by equipment nipa tables'!P20)+'Investment from Nipa Tables'!BH23/Prices!O53</f>
        <v>160.49113809727695</v>
      </c>
      <c r="Q28" s="35">
        <f>+P28*(1-'Dep r by equipment nipa tables'!Q20)+'Investment from Nipa Tables'!BI23/Prices!P53</f>
        <v>181.71282482184017</v>
      </c>
      <c r="R28" s="35">
        <f>+Q28*(1-'Dep r by equipment nipa tables'!R20)+'Investment from Nipa Tables'!BJ23/Prices!Q53</f>
        <v>204.44854389298342</v>
      </c>
      <c r="S28" s="35">
        <f>+R28*(1-'Dep r by equipment nipa tables'!S20)+'Investment from Nipa Tables'!BK23/Prices!R53</f>
        <v>230.62868655259621</v>
      </c>
      <c r="T28" s="35">
        <f>+S28*(1-'Dep r by equipment nipa tables'!T20)+'Investment from Nipa Tables'!BL23/Prices!S53</f>
        <v>261.10237260838551</v>
      </c>
      <c r="U28" s="35">
        <f>+T28*(1-'Dep r by equipment nipa tables'!U20)+'Investment from Nipa Tables'!BM23/Prices!T53</f>
        <v>294.93517235311595</v>
      </c>
      <c r="V28" s="35">
        <f>+U28*(1-'Dep r by equipment nipa tables'!V20)+'Investment from Nipa Tables'!BN23/Prices!U53</f>
        <v>330.72574712828276</v>
      </c>
      <c r="W28" s="35">
        <f>+V28*(1-'Dep r by equipment nipa tables'!W20)+'Investment from Nipa Tables'!BO23/Prices!V53</f>
        <v>371.02974110990209</v>
      </c>
      <c r="X28" s="35">
        <f>+W28*(1-'Dep r by equipment nipa tables'!X20)+'Investment from Nipa Tables'!BP23/Prices!W53</f>
        <v>408.98456256569193</v>
      </c>
      <c r="Y28" s="35">
        <f>+X28*(1-'Dep r by equipment nipa tables'!Y20)+'Investment from Nipa Tables'!BQ23/Prices!X53</f>
        <v>449.40171613829415</v>
      </c>
      <c r="Z28" s="35">
        <f>+Y28*(1-'Dep r by equipment nipa tables'!Z20)+'Investment from Nipa Tables'!BR23/Prices!Y53</f>
        <v>493.19176625124646</v>
      </c>
      <c r="AA28" s="35">
        <f>+Z28*(1-'Dep r by equipment nipa tables'!AA20)+'Investment from Nipa Tables'!BS23/Prices!Z53</f>
        <v>539.86722059295607</v>
      </c>
      <c r="AB28" s="35">
        <f>+AA28*(1-'Dep r by equipment nipa tables'!AB20)+'Investment from Nipa Tables'!BT23/Prices!AA53</f>
        <v>585.9652157880023</v>
      </c>
      <c r="AC28" s="35">
        <f>+AB28*(1-'Dep r by equipment nipa tables'!AC20)+'Investment from Nipa Tables'!BU23/Prices!AB53</f>
        <v>635.51898981411739</v>
      </c>
      <c r="AD28" s="35">
        <f>+AC28*(1-'Dep r by equipment nipa tables'!AD20)+'Investment from Nipa Tables'!BV23/Prices!AC53</f>
        <v>695.7961502736099</v>
      </c>
      <c r="AE28" s="35">
        <f>+AD28*(1-'Dep r by equipment nipa tables'!AE20)+'Investment from Nipa Tables'!BW23/Prices!AD53</f>
        <v>767.65540584571522</v>
      </c>
      <c r="AF28" s="35">
        <f>+AE28*(1-'Dep r by equipment nipa tables'!AF20)+'Investment from Nipa Tables'!BX23/Prices!AE53</f>
        <v>824.20451399047886</v>
      </c>
      <c r="AG28" s="35">
        <f>+AF28*(1-'Dep r by equipment nipa tables'!AG20)+'Investment from Nipa Tables'!BY23/Prices!AF53</f>
        <v>886.35495498334558</v>
      </c>
      <c r="AH28" s="35">
        <f>+AG28*(1-'Dep r by equipment nipa tables'!AH20)+'Investment from Nipa Tables'!BZ23/Prices!AG53</f>
        <v>959.3021679877736</v>
      </c>
      <c r="AI28" s="35">
        <f>+AH28*(1-'Dep r by equipment nipa tables'!AI20)+'Investment from Nipa Tables'!CA23/Prices!AH53</f>
        <v>1049.9853857986584</v>
      </c>
      <c r="AJ28" s="35">
        <f>+AI28*(1-'Dep r by equipment nipa tables'!AJ20)+'Investment from Nipa Tables'!CB23/Prices!AI53</f>
        <v>1159.9053693848928</v>
      </c>
      <c r="AK28" s="35">
        <f>+AJ28*(1-'Dep r by equipment nipa tables'!AK20)+'Investment from Nipa Tables'!CC23/Prices!AJ53</f>
        <v>1274.7824008469088</v>
      </c>
      <c r="AL28" s="35">
        <f>+AK28*(1-'Dep r by equipment nipa tables'!AL20)+'Investment from Nipa Tables'!CD23/Prices!AK53</f>
        <v>1397.9420052958167</v>
      </c>
      <c r="AM28" s="35">
        <f>+AL28*(1-'Dep r by equipment nipa tables'!AM20)+'Investment from Nipa Tables'!CE23/Prices!AL53</f>
        <v>1525.5437179581606</v>
      </c>
      <c r="AN28" s="35">
        <f>+AM28*(1-'Dep r by equipment nipa tables'!AN20)+'Investment from Nipa Tables'!CF23/Prices!AM53</f>
        <v>1650.4424465504894</v>
      </c>
      <c r="AO28" s="35">
        <f>+AN28*(1-'Dep r by equipment nipa tables'!AO20)+'Investment from Nipa Tables'!CG23/Prices!AN53</f>
        <v>1784.2933379412559</v>
      </c>
      <c r="AP28" s="35">
        <f>+AO28*(1-'Dep r by equipment nipa tables'!AP20)+'Investment from Nipa Tables'!CH23/Prices!AO53</f>
        <v>1926.8870396614077</v>
      </c>
      <c r="AQ28" s="35">
        <f>+AP28*(1-'Dep r by equipment nipa tables'!AQ20)+'Investment from Nipa Tables'!CI23/Prices!AP53</f>
        <v>2079.0029940045774</v>
      </c>
      <c r="AR28" s="35">
        <f>+AQ28*(1-'Dep r by equipment nipa tables'!AR20)+'Investment from Nipa Tables'!CJ23/Prices!AQ53</f>
        <v>2242.3583474108509</v>
      </c>
      <c r="AS28" s="35">
        <f>+AR28*(1-'Dep r by equipment nipa tables'!AS20)+'Investment from Nipa Tables'!CK23/Prices!AR53</f>
        <v>2415.469973764878</v>
      </c>
      <c r="AT28" s="35">
        <f>+AS28*(1-'Dep r by equipment nipa tables'!AT20)+'Investment from Nipa Tables'!CL23/Prices!AS53</f>
        <v>2598.6670825504839</v>
      </c>
      <c r="AU28" s="35">
        <f>+AT28*(1-'Dep r by equipment nipa tables'!AU20)+'Investment from Nipa Tables'!CM23/Prices!AT53</f>
        <v>2778.088722687266</v>
      </c>
      <c r="AV28" s="35">
        <f>+AU28*(1-'Dep r by equipment nipa tables'!AV20)+'Investment from Nipa Tables'!CN23/Prices!AU53</f>
        <v>2952.8491525480222</v>
      </c>
      <c r="AW28" s="35">
        <f>+AV28*(1-'Dep r by equipment nipa tables'!AW20)+'Investment from Nipa Tables'!CO23/Prices!AV53</f>
        <v>3129.2040433775824</v>
      </c>
      <c r="AX28" s="35">
        <f>+AW28*(1-'Dep r by equipment nipa tables'!AX20)+'Investment from Nipa Tables'!CP23/Prices!AW53</f>
        <v>3336.0922297343568</v>
      </c>
      <c r="AY28" s="35">
        <f>+AX28*(1-'Dep r by equipment nipa tables'!AY20)+'Investment from Nipa Tables'!CQ23/Prices!AX53</f>
        <v>3565.3839772562128</v>
      </c>
      <c r="AZ28" s="35">
        <f>+AY28*(1-'Dep r by equipment nipa tables'!AZ20)+'Investment from Nipa Tables'!CR23/Prices!AY53</f>
        <v>3813.0958841777992</v>
      </c>
      <c r="BA28" s="35">
        <f>+AZ28*(1-'Dep r by equipment nipa tables'!BA20)+'Investment from Nipa Tables'!CS23/Prices!AZ53</f>
        <v>4081.7021127756429</v>
      </c>
      <c r="BB28" s="35">
        <f>+BA28*(1-'Dep r by equipment nipa tables'!BB20)+'Investment from Nipa Tables'!CT23/Prices!BA53</f>
        <v>4372.6017651767725</v>
      </c>
      <c r="BC28" s="35">
        <f>+BB28*(1-'Dep r by equipment nipa tables'!BC20)+'Investment from Nipa Tables'!CU23/Prices!BB53</f>
        <v>4690.8303911395988</v>
      </c>
      <c r="BD28" s="35">
        <f>+BC28*(1-'Dep r by equipment nipa tables'!BD20)+'Investment from Nipa Tables'!CV23/Prices!BC53</f>
        <v>5031.3190584657959</v>
      </c>
      <c r="BE28" s="35">
        <f>+BD28*(1-'Dep r by equipment nipa tables'!BE20)+'Investment from Nipa Tables'!CW23/Prices!BD53</f>
        <v>5398.9438592517799</v>
      </c>
      <c r="BF28" s="35">
        <f>+BE28*(1-'Dep r by equipment nipa tables'!BF20)+'Investment from Nipa Tables'!CX23/Prices!BE53</f>
        <v>5782.0148246486997</v>
      </c>
      <c r="BG28" s="35">
        <f>+BF28*(1-'Dep r by equipment nipa tables'!BG20)+'Investment from Nipa Tables'!CY23/Prices!BF53</f>
        <v>6199.2251061853212</v>
      </c>
      <c r="BH28" s="35">
        <f>+BG28*(1-'Dep r by equipment nipa tables'!BH20)+'Investment from Nipa Tables'!CZ23/Prices!BG53</f>
        <v>6674.9715434925192</v>
      </c>
      <c r="BI28" s="35">
        <f>+BH28*(1-'Dep r by equipment nipa tables'!BI20)+'Investment from Nipa Tables'!DA23/Prices!BH53</f>
        <v>7191.7865644475887</v>
      </c>
      <c r="BJ28" s="35">
        <f>+BI28*(1-'Dep r by equipment nipa tables'!BJ20)+'Investment from Nipa Tables'!DB23/Prices!BI53</f>
        <v>7761.4503455578742</v>
      </c>
      <c r="BK28" s="35">
        <f>+BJ28*(1-'Dep r by equipment nipa tables'!BK20)+'Investment from Nipa Tables'!DC23/Prices!BJ53</f>
        <v>8360.2698277901272</v>
      </c>
      <c r="BL28" s="35">
        <f>+BK28*(1-'Dep r by equipment nipa tables'!BL20)+'Investment from Nipa Tables'!DD23/Prices!BK53</f>
        <v>8966.3771685645479</v>
      </c>
      <c r="BM28" s="35">
        <f>+BL28*(1-'Dep r by equipment nipa tables'!BM20)+'Investment from Nipa Tables'!DE23/Prices!BL53</f>
        <v>9543.0786401424284</v>
      </c>
      <c r="BN28" s="35">
        <f>+BM28*(1-'Dep r by equipment nipa tables'!BN20)+'Investment from Nipa Tables'!DF23/Prices!BM53</f>
        <v>10034.728640142428</v>
      </c>
      <c r="BO28" s="35">
        <f>+BN28*(1-'Dep r by equipment nipa tables'!BO20)+'Investment from Nipa Tables'!DG23/Prices!BN53</f>
        <v>10532.523617480461</v>
      </c>
      <c r="BP28" s="35">
        <f>+BO28*(1-'Dep r by equipment nipa tables'!BP20)+'Investment from Nipa Tables'!DH23/Prices!BO53</f>
        <v>11065.648960361934</v>
      </c>
      <c r="BQ28" s="35">
        <f>+BP28*(1-'Dep r by equipment nipa tables'!BQ20)+'Investment from Nipa Tables'!DI23/Prices!BP53</f>
        <v>11563.298054704683</v>
      </c>
      <c r="BR28" s="35">
        <f>+BQ28*(1-'Dep r by equipment nipa tables'!BR20)+'Investment from Nipa Tables'!DJ23/Prices!BQ53</f>
        <v>12111.2435709362</v>
      </c>
      <c r="BS28" s="35">
        <f>+BR28*(1-'Dep r by equipment nipa tables'!BS20)+'Investment from Nipa Tables'!DK23/Prices!BR53</f>
        <v>12695.336546869392</v>
      </c>
      <c r="BT28" s="35">
        <f>+BS28*(1-'Dep r by equipment nipa tables'!BT20)+'Investment from Nipa Tables'!DL23/Prices!BS53</f>
        <v>13316.264328818001</v>
      </c>
    </row>
    <row r="29" spans="1:72" x14ac:dyDescent="0.25">
      <c r="A29" s="29">
        <v>11</v>
      </c>
      <c r="B29" t="s">
        <v>83</v>
      </c>
      <c r="C29" s="35">
        <v>0</v>
      </c>
      <c r="D29" s="35">
        <f>+C29*(1-'Dep r by equipment nipa tables'!D21)+'Investment from Nipa Tables'!AV24/Prices!C54</f>
        <v>10.120177103099303</v>
      </c>
      <c r="E29" s="35">
        <f>+D29*(1-'Dep r by equipment nipa tables'!E21)+'Investment from Nipa Tables'!AW24/Prices!D54</f>
        <v>21.076929716079128</v>
      </c>
      <c r="F29" s="35">
        <f>+E29*(1-'Dep r by equipment nipa tables'!F21)+'Investment from Nipa Tables'!AX24/Prices!E54</f>
        <v>30.44499762082183</v>
      </c>
      <c r="G29" s="35">
        <f>+F29*(1-'Dep r by equipment nipa tables'!G21)+'Investment from Nipa Tables'!AY24/Prices!F54</f>
        <v>40.769135924636174</v>
      </c>
      <c r="H29" s="35">
        <f>+G29*(1-'Dep r by equipment nipa tables'!H21)+'Investment from Nipa Tables'!AZ24/Prices!G54</f>
        <v>51.907224452065414</v>
      </c>
      <c r="I29" s="35">
        <f>+H29*(1-'Dep r by equipment nipa tables'!I21)+'Investment from Nipa Tables'!BA24/Prices!H54</f>
        <v>63.28124699700296</v>
      </c>
      <c r="J29" s="35">
        <f>+I29*(1-'Dep r by equipment nipa tables'!J21)+'Investment from Nipa Tables'!BB24/Prices!I54</f>
        <v>75.631200828951251</v>
      </c>
      <c r="K29" s="35">
        <f>+J29*(1-'Dep r by equipment nipa tables'!K21)+'Investment from Nipa Tables'!BC24/Prices!J54</f>
        <v>87.559047135718515</v>
      </c>
      <c r="L29" s="35">
        <f>+K29*(1-'Dep r by equipment nipa tables'!L21)+'Investment from Nipa Tables'!BD24/Prices!K54</f>
        <v>100.97454235364008</v>
      </c>
      <c r="M29" s="35">
        <f>+L29*(1-'Dep r by equipment nipa tables'!M21)+'Investment from Nipa Tables'!BE24/Prices!L54</f>
        <v>116.49694894755842</v>
      </c>
      <c r="N29" s="35">
        <f>+M29*(1-'Dep r by equipment nipa tables'!N21)+'Investment from Nipa Tables'!BF24/Prices!M54</f>
        <v>135.63013502600151</v>
      </c>
      <c r="O29" s="35">
        <f>+N29*(1-'Dep r by equipment nipa tables'!O21)+'Investment from Nipa Tables'!BG24/Prices!N54</f>
        <v>154.09702353516002</v>
      </c>
      <c r="P29" s="35">
        <f>+O29*(1-'Dep r by equipment nipa tables'!P21)+'Investment from Nipa Tables'!BH24/Prices!O54</f>
        <v>172.0177964244001</v>
      </c>
      <c r="Q29" s="35">
        <f>+P29*(1-'Dep r by equipment nipa tables'!Q21)+'Investment from Nipa Tables'!BI24/Prices!P54</f>
        <v>189.83314296643388</v>
      </c>
      <c r="R29" s="35">
        <f>+Q29*(1-'Dep r by equipment nipa tables'!R21)+'Investment from Nipa Tables'!BJ24/Prices!Q54</f>
        <v>204.97181498665844</v>
      </c>
      <c r="S29" s="35">
        <f>+R29*(1-'Dep r by equipment nipa tables'!S21)+'Investment from Nipa Tables'!BK24/Prices!R54</f>
        <v>218.60015475268781</v>
      </c>
      <c r="T29" s="35">
        <f>+S29*(1-'Dep r by equipment nipa tables'!T21)+'Investment from Nipa Tables'!BL24/Prices!S54</f>
        <v>232.89053286154993</v>
      </c>
      <c r="U29" s="35">
        <f>+T29*(1-'Dep r by equipment nipa tables'!U21)+'Investment from Nipa Tables'!BM24/Prices!T54</f>
        <v>247.12435738979613</v>
      </c>
      <c r="V29" s="35">
        <f>+U29*(1-'Dep r by equipment nipa tables'!V21)+'Investment from Nipa Tables'!BN24/Prices!U54</f>
        <v>261.65547869818533</v>
      </c>
      <c r="W29" s="35">
        <f>+V29*(1-'Dep r by equipment nipa tables'!W21)+'Investment from Nipa Tables'!BO24/Prices!V54</f>
        <v>280.28229898007316</v>
      </c>
      <c r="X29" s="35">
        <f>+W29*(1-'Dep r by equipment nipa tables'!X21)+'Investment from Nipa Tables'!BP24/Prices!W54</f>
        <v>298.00888886490043</v>
      </c>
      <c r="Y29" s="35">
        <f>+X29*(1-'Dep r by equipment nipa tables'!Y21)+'Investment from Nipa Tables'!BQ24/Prices!X54</f>
        <v>314.70223439428531</v>
      </c>
      <c r="Z29" s="35">
        <f>+Y29*(1-'Dep r by equipment nipa tables'!Z21)+'Investment from Nipa Tables'!BR24/Prices!Y54</f>
        <v>334.21835886787284</v>
      </c>
      <c r="AA29" s="35">
        <f>+Z29*(1-'Dep r by equipment nipa tables'!AA21)+'Investment from Nipa Tables'!BS24/Prices!Z54</f>
        <v>351.15368665287019</v>
      </c>
      <c r="AB29" s="35">
        <f>+AA29*(1-'Dep r by equipment nipa tables'!AB21)+'Investment from Nipa Tables'!BT24/Prices!AA54</f>
        <v>366.44399778339755</v>
      </c>
      <c r="AC29" s="35">
        <f>+AB29*(1-'Dep r by equipment nipa tables'!AC21)+'Investment from Nipa Tables'!BU24/Prices!AB54</f>
        <v>384.47407523077572</v>
      </c>
      <c r="AD29" s="35">
        <f>+AC29*(1-'Dep r by equipment nipa tables'!AD21)+'Investment from Nipa Tables'!BV24/Prices!AC54</f>
        <v>410.09966067169637</v>
      </c>
      <c r="AE29" s="35">
        <f>+AD29*(1-'Dep r by equipment nipa tables'!AE21)+'Investment from Nipa Tables'!BW24/Prices!AD54</f>
        <v>443.22782866590347</v>
      </c>
      <c r="AF29" s="35">
        <f>+AE29*(1-'Dep r by equipment nipa tables'!AF21)+'Investment from Nipa Tables'!BX24/Prices!AE54</f>
        <v>471.12736591209097</v>
      </c>
      <c r="AG29" s="35">
        <f>+AF29*(1-'Dep r by equipment nipa tables'!AG21)+'Investment from Nipa Tables'!BY24/Prices!AF54</f>
        <v>504.17727349064921</v>
      </c>
      <c r="AH29" s="35">
        <f>+AG29*(1-'Dep r by equipment nipa tables'!AH21)+'Investment from Nipa Tables'!BZ24/Prices!AG54</f>
        <v>537.33101421563629</v>
      </c>
      <c r="AI29" s="35">
        <f>+AH29*(1-'Dep r by equipment nipa tables'!AI21)+'Investment from Nipa Tables'!CA24/Prices!AH54</f>
        <v>587.803592627532</v>
      </c>
      <c r="AJ29" s="35">
        <f>+AI29*(1-'Dep r by equipment nipa tables'!AJ21)+'Investment from Nipa Tables'!CB24/Prices!AI54</f>
        <v>651.61673522923081</v>
      </c>
      <c r="AK29" s="35">
        <f>+AJ29*(1-'Dep r by equipment nipa tables'!AK21)+'Investment from Nipa Tables'!CC24/Prices!AJ54</f>
        <v>721.08948884530116</v>
      </c>
      <c r="AL29" s="35">
        <f>+AK29*(1-'Dep r by equipment nipa tables'!AL21)+'Investment from Nipa Tables'!CD24/Prices!AK54</f>
        <v>794.5392905115458</v>
      </c>
      <c r="AM29" s="35">
        <f>+AL29*(1-'Dep r by equipment nipa tables'!AM21)+'Investment from Nipa Tables'!CE24/Prices!AL54</f>
        <v>849.91142521581901</v>
      </c>
      <c r="AN29" s="35">
        <f>+AM29*(1-'Dep r by equipment nipa tables'!AN21)+'Investment from Nipa Tables'!CF24/Prices!AM54</f>
        <v>937.59072939286114</v>
      </c>
      <c r="AO29" s="35">
        <f>+AN29*(1-'Dep r by equipment nipa tables'!AO21)+'Investment from Nipa Tables'!CG24/Prices!AN54</f>
        <v>1036.9466370729619</v>
      </c>
      <c r="AP29" s="35">
        <f>+AO29*(1-'Dep r by equipment nipa tables'!AP21)+'Investment from Nipa Tables'!CH24/Prices!AO54</f>
        <v>1134.5525302589656</v>
      </c>
      <c r="AQ29" s="35">
        <f>+AP29*(1-'Dep r by equipment nipa tables'!AQ21)+'Investment from Nipa Tables'!CI24/Prices!AP54</f>
        <v>1241.2758661580319</v>
      </c>
      <c r="AR29" s="35">
        <f>+AQ29*(1-'Dep r by equipment nipa tables'!AR21)+'Investment from Nipa Tables'!CJ24/Prices!AQ54</f>
        <v>1307.1380924838197</v>
      </c>
      <c r="AS29" s="35">
        <f>+AR29*(1-'Dep r by equipment nipa tables'!AS21)+'Investment from Nipa Tables'!CK24/Prices!AR54</f>
        <v>1364.7932620334179</v>
      </c>
      <c r="AT29" s="35">
        <f>+AS29*(1-'Dep r by equipment nipa tables'!AT21)+'Investment from Nipa Tables'!CL24/Prices!AS54</f>
        <v>1426.7901406271424</v>
      </c>
      <c r="AU29" s="35">
        <f>+AT29*(1-'Dep r by equipment nipa tables'!AU21)+'Investment from Nipa Tables'!CM24/Prices!AT54</f>
        <v>1477.5159788097512</v>
      </c>
      <c r="AV29" s="35">
        <f>+AU29*(1-'Dep r by equipment nipa tables'!AV21)+'Investment from Nipa Tables'!CN24/Prices!AU54</f>
        <v>1524.7335515992042</v>
      </c>
      <c r="AW29" s="35">
        <f>+AV29*(1-'Dep r by equipment nipa tables'!AW21)+'Investment from Nipa Tables'!CO24/Prices!AV54</f>
        <v>1576.3571305207679</v>
      </c>
      <c r="AX29" s="35">
        <f>+AW29*(1-'Dep r by equipment nipa tables'!AX21)+'Investment from Nipa Tables'!CP24/Prices!AW54</f>
        <v>1632.0427509301205</v>
      </c>
      <c r="AY29" s="35">
        <f>+AX29*(1-'Dep r by equipment nipa tables'!AY21)+'Investment from Nipa Tables'!CQ24/Prices!AX54</f>
        <v>1687.4401693412376</v>
      </c>
      <c r="AZ29" s="35">
        <f>+AY29*(1-'Dep r by equipment nipa tables'!AZ21)+'Investment from Nipa Tables'!CR24/Prices!AY54</f>
        <v>1743.4130926107919</v>
      </c>
      <c r="BA29" s="35">
        <f>+AZ29*(1-'Dep r by equipment nipa tables'!BA21)+'Investment from Nipa Tables'!CS24/Prices!AZ54</f>
        <v>1800.8534921272501</v>
      </c>
      <c r="BB29" s="35">
        <f>+BA29*(1-'Dep r by equipment nipa tables'!BB21)+'Investment from Nipa Tables'!CT24/Prices!BA54</f>
        <v>1857.8374463563641</v>
      </c>
      <c r="BC29" s="35">
        <f>+BB29*(1-'Dep r by equipment nipa tables'!BC21)+'Investment from Nipa Tables'!CU24/Prices!BB54</f>
        <v>1908.7907566701308</v>
      </c>
      <c r="BD29" s="35">
        <f>+BC29*(1-'Dep r by equipment nipa tables'!BD21)+'Investment from Nipa Tables'!CV24/Prices!BC54</f>
        <v>1945.6721805858992</v>
      </c>
      <c r="BE29" s="35">
        <f>+BD29*(1-'Dep r by equipment nipa tables'!BE21)+'Investment from Nipa Tables'!CW24/Prices!BD54</f>
        <v>1984.0330080276381</v>
      </c>
      <c r="BF29" s="35">
        <f>+BE29*(1-'Dep r by equipment nipa tables'!BF21)+'Investment from Nipa Tables'!CX24/Prices!BE54</f>
        <v>2032.3248033293085</v>
      </c>
      <c r="BG29" s="35">
        <f>+BF29*(1-'Dep r by equipment nipa tables'!BG21)+'Investment from Nipa Tables'!CY24/Prices!BF54</f>
        <v>2084.6389342992738</v>
      </c>
      <c r="BH29" s="35">
        <f>+BG29*(1-'Dep r by equipment nipa tables'!BH21)+'Investment from Nipa Tables'!CZ24/Prices!BG54</f>
        <v>2165.9417483119082</v>
      </c>
      <c r="BI29" s="35">
        <f>+BH29*(1-'Dep r by equipment nipa tables'!BI21)+'Investment from Nipa Tables'!DA24/Prices!BH54</f>
        <v>2249.8315646725091</v>
      </c>
      <c r="BJ29" s="35">
        <f>+BI29*(1-'Dep r by equipment nipa tables'!BJ21)+'Investment from Nipa Tables'!DB24/Prices!BI54</f>
        <v>2335.8868925413617</v>
      </c>
      <c r="BK29" s="35">
        <f>+BJ29*(1-'Dep r by equipment nipa tables'!BK21)+'Investment from Nipa Tables'!DC24/Prices!BJ54</f>
        <v>2425.5561309966406</v>
      </c>
      <c r="BL29" s="35">
        <f>+BK29*(1-'Dep r by equipment nipa tables'!BL21)+'Investment from Nipa Tables'!DD24/Prices!BK54</f>
        <v>2470.2585774452282</v>
      </c>
      <c r="BM29" s="35">
        <f>+BL29*(1-'Dep r by equipment nipa tables'!BM21)+'Investment from Nipa Tables'!DE24/Prices!BL54</f>
        <v>2518.1586472910612</v>
      </c>
      <c r="BN29" s="35">
        <f>+BM29*(1-'Dep r by equipment nipa tables'!BN21)+'Investment from Nipa Tables'!DF24/Prices!BM54</f>
        <v>2555.5986472910613</v>
      </c>
      <c r="BO29" s="35">
        <f>+BN29*(1-'Dep r by equipment nipa tables'!BO21)+'Investment from Nipa Tables'!DG24/Prices!BN54</f>
        <v>2590.2906324547448</v>
      </c>
      <c r="BP29" s="35">
        <f>+BO29*(1-'Dep r by equipment nipa tables'!BP21)+'Investment from Nipa Tables'!DH24/Prices!BO54</f>
        <v>2621.7771417883168</v>
      </c>
      <c r="BQ29" s="35">
        <f>+BP29*(1-'Dep r by equipment nipa tables'!BQ21)+'Investment from Nipa Tables'!DI24/Prices!BP54</f>
        <v>2659.673085882323</v>
      </c>
      <c r="BR29" s="35">
        <f>+BQ29*(1-'Dep r by equipment nipa tables'!BR21)+'Investment from Nipa Tables'!DJ24/Prices!BQ54</f>
        <v>2695.9209998808483</v>
      </c>
      <c r="BS29" s="35">
        <f>+BR29*(1-'Dep r by equipment nipa tables'!BS21)+'Investment from Nipa Tables'!DK24/Prices!BR54</f>
        <v>2734.5903230479589</v>
      </c>
      <c r="BT29" s="35">
        <f>+BS29*(1-'Dep r by equipment nipa tables'!BT21)+'Investment from Nipa Tables'!DL24/Prices!BS54</f>
        <v>2773.2019495758777</v>
      </c>
    </row>
    <row r="30" spans="1:72" x14ac:dyDescent="0.25">
      <c r="A30" s="29">
        <v>4</v>
      </c>
      <c r="B30" t="s">
        <v>57</v>
      </c>
      <c r="C30" s="35">
        <v>0</v>
      </c>
      <c r="D30" s="35">
        <f>+C30*(1-'Dep r by equipment nipa tables'!D22)+'Investment from Nipa Tables'!AV25/Prices!C55</f>
        <v>0</v>
      </c>
      <c r="E30" s="35">
        <f>+D30*(1-'Dep r by equipment nipa tables'!E22)+'Investment from Nipa Tables'!AW25/Prices!D55</f>
        <v>0</v>
      </c>
      <c r="F30" s="35">
        <f>+E30*(1-'Dep r by equipment nipa tables'!F22)+'Investment from Nipa Tables'!AX25/Prices!E55</f>
        <v>0</v>
      </c>
      <c r="G30" s="35">
        <f>+F30*(1-'Dep r by equipment nipa tables'!G22)+'Investment from Nipa Tables'!AY25/Prices!F55</f>
        <v>0</v>
      </c>
      <c r="H30" s="35">
        <f>+G30*(1-'Dep r by equipment nipa tables'!H22)+'Investment from Nipa Tables'!AZ25/Prices!G55</f>
        <v>0</v>
      </c>
      <c r="I30" s="35">
        <f>+H30*(1-'Dep r by equipment nipa tables'!I22)+'Investment from Nipa Tables'!BA25/Prices!H55</f>
        <v>0</v>
      </c>
      <c r="J30" s="35">
        <f>+I30*(1-'Dep r by equipment nipa tables'!J22)+'Investment from Nipa Tables'!BB25/Prices!I55</f>
        <v>0</v>
      </c>
      <c r="K30" s="35">
        <f>+J30*(1-'Dep r by equipment nipa tables'!K22)+'Investment from Nipa Tables'!BC25/Prices!J55</f>
        <v>0</v>
      </c>
      <c r="L30" s="35">
        <f>+K30*(1-'Dep r by equipment nipa tables'!L22)+'Investment from Nipa Tables'!BD25/Prices!K55</f>
        <v>0</v>
      </c>
      <c r="M30" s="35">
        <f>+L30*(1-'Dep r by equipment nipa tables'!M22)+'Investment from Nipa Tables'!BE25/Prices!L55</f>
        <v>0</v>
      </c>
      <c r="N30" s="35">
        <f>+M30*(1-'Dep r by equipment nipa tables'!N22)+'Investment from Nipa Tables'!BF25/Prices!M55</f>
        <v>0</v>
      </c>
      <c r="O30" s="35">
        <f>+N30*(1-'Dep r by equipment nipa tables'!O22)+'Investment from Nipa Tables'!BG25/Prices!N55</f>
        <v>1.9342477239560711E-6</v>
      </c>
      <c r="P30" s="35">
        <f>+O30*(1-'Dep r by equipment nipa tables'!P22)+'Investment from Nipa Tables'!BH25/Prices!O55</f>
        <v>1.5161948536364021E-5</v>
      </c>
      <c r="Q30" s="35">
        <f>+P30*(1-'Dep r by equipment nipa tables'!Q22)+'Investment from Nipa Tables'!BI25/Prices!P55</f>
        <v>1.6510211870208189E-4</v>
      </c>
      <c r="R30" s="35">
        <f>+Q30*(1-'Dep r by equipment nipa tables'!R22)+'Investment from Nipa Tables'!BJ25/Prices!Q55</f>
        <v>4.4103703763165016E-4</v>
      </c>
      <c r="S30" s="35">
        <f>+R30*(1-'Dep r by equipment nipa tables'!S22)+'Investment from Nipa Tables'!BK25/Prices!R55</f>
        <v>1.0132805996271562E-3</v>
      </c>
      <c r="T30" s="35">
        <f>+S30*(1-'Dep r by equipment nipa tables'!T22)+'Investment from Nipa Tables'!BL25/Prices!S55</f>
        <v>2.6334469660433844E-3</v>
      </c>
      <c r="U30" s="35">
        <f>+T30*(1-'Dep r by equipment nipa tables'!U22)+'Investment from Nipa Tables'!BM25/Prices!T55</f>
        <v>4.5878068923073737E-3</v>
      </c>
      <c r="V30" s="35">
        <f>+U30*(1-'Dep r by equipment nipa tables'!V22)+'Investment from Nipa Tables'!BN25/Prices!U55</f>
        <v>7.4699235074193234E-3</v>
      </c>
      <c r="W30" s="35">
        <f>+V30*(1-'Dep r by equipment nipa tables'!W22)+'Investment from Nipa Tables'!BO25/Prices!V55</f>
        <v>1.2268767194209086E-2</v>
      </c>
      <c r="X30" s="35">
        <f>+W30*(1-'Dep r by equipment nipa tables'!X22)+'Investment from Nipa Tables'!BP25/Prices!W55</f>
        <v>2.1072227481314793E-2</v>
      </c>
      <c r="Y30" s="35">
        <f>+X30*(1-'Dep r by equipment nipa tables'!Y22)+'Investment from Nipa Tables'!BQ25/Prices!X55</f>
        <v>3.2408580529620055E-2</v>
      </c>
      <c r="Z30" s="35">
        <f>+Y30*(1-'Dep r by equipment nipa tables'!Z22)+'Investment from Nipa Tables'!BR25/Prices!Y55</f>
        <v>5.0497295376319001E-2</v>
      </c>
      <c r="AA30" s="35">
        <f>+Z30*(1-'Dep r by equipment nipa tables'!AA22)+'Investment from Nipa Tables'!BS25/Prices!Z55</f>
        <v>7.2910588584064559E-2</v>
      </c>
      <c r="AB30" s="35">
        <f>+AA30*(1-'Dep r by equipment nipa tables'!AB22)+'Investment from Nipa Tables'!BT25/Prices!AA55</f>
        <v>0.10204128209928512</v>
      </c>
      <c r="AC30" s="35">
        <f>+AB30*(1-'Dep r by equipment nipa tables'!AC22)+'Investment from Nipa Tables'!BU25/Prices!AB55</f>
        <v>0.15274295769922919</v>
      </c>
      <c r="AD30" s="35">
        <f>+AC30*(1-'Dep r by equipment nipa tables'!AD22)+'Investment from Nipa Tables'!BV25/Prices!AC55</f>
        <v>0.2030507862250418</v>
      </c>
      <c r="AE30" s="35">
        <f>+AD30*(1-'Dep r by equipment nipa tables'!AE22)+'Investment from Nipa Tables'!BW25/Prices!AD55</f>
        <v>0.27325994923308122</v>
      </c>
      <c r="AF30" s="35">
        <f>+AE30*(1-'Dep r by equipment nipa tables'!AF22)+'Investment from Nipa Tables'!BX25/Prices!AE55</f>
        <v>0.34141728292144652</v>
      </c>
      <c r="AG30" s="35">
        <f>+AF30*(1-'Dep r by equipment nipa tables'!AG22)+'Investment from Nipa Tables'!BY25/Prices!AF55</f>
        <v>0.43809679531330159</v>
      </c>
      <c r="AH30" s="35">
        <f>+AG30*(1-'Dep r by equipment nipa tables'!AH22)+'Investment from Nipa Tables'!BZ25/Prices!AG55</f>
        <v>0.58075104323169868</v>
      </c>
      <c r="AI30" s="35">
        <f>+AH30*(1-'Dep r by equipment nipa tables'!AI22)+'Investment from Nipa Tables'!CA25/Prices!AH55</f>
        <v>0.89846672548386364</v>
      </c>
      <c r="AJ30" s="35">
        <f>+AI30*(1-'Dep r by equipment nipa tables'!AJ22)+'Investment from Nipa Tables'!CB25/Prices!AI55</f>
        <v>1.4058128432459687</v>
      </c>
      <c r="AK30" s="35">
        <f>+AJ30*(1-'Dep r by equipment nipa tables'!AK22)+'Investment from Nipa Tables'!CC25/Prices!AJ55</f>
        <v>2.1509401081637627</v>
      </c>
      <c r="AL30" s="35">
        <f>+AK30*(1-'Dep r by equipment nipa tables'!AL22)+'Investment from Nipa Tables'!CD25/Prices!AK55</f>
        <v>3.3917475982668286</v>
      </c>
      <c r="AM30" s="35">
        <f>+AL30*(1-'Dep r by equipment nipa tables'!AM22)+'Investment from Nipa Tables'!CE25/Prices!AL55</f>
        <v>4.5569453619553935</v>
      </c>
      <c r="AN30" s="35">
        <f>+AM30*(1-'Dep r by equipment nipa tables'!AN22)+'Investment from Nipa Tables'!CF25/Prices!AM55</f>
        <v>6.2904735893013441</v>
      </c>
      <c r="AO30" s="35">
        <f>+AN30*(1-'Dep r by equipment nipa tables'!AO22)+'Investment from Nipa Tables'!CG25/Prices!AN55</f>
        <v>8.9783977202891325</v>
      </c>
      <c r="AP30" s="35">
        <f>+AO30*(1-'Dep r by equipment nipa tables'!AP22)+'Investment from Nipa Tables'!CH25/Prices!AO55</f>
        <v>12.52465629460448</v>
      </c>
      <c r="AQ30" s="35">
        <f>+AP30*(1-'Dep r by equipment nipa tables'!AQ22)+'Investment from Nipa Tables'!CI25/Prices!AP55</f>
        <v>16.418680079829095</v>
      </c>
      <c r="AR30" s="35">
        <f>+AQ30*(1-'Dep r by equipment nipa tables'!AR22)+'Investment from Nipa Tables'!CJ25/Prices!AQ55</f>
        <v>20.873684191785184</v>
      </c>
      <c r="AS30" s="35">
        <f>+AR30*(1-'Dep r by equipment nipa tables'!AS22)+'Investment from Nipa Tables'!CK25/Prices!AR55</f>
        <v>25.755647455612646</v>
      </c>
      <c r="AT30" s="35">
        <f>+AS30*(1-'Dep r by equipment nipa tables'!AT22)+'Investment from Nipa Tables'!CL25/Prices!AS55</f>
        <v>30.64995118031716</v>
      </c>
      <c r="AU30" s="35">
        <f>+AT30*(1-'Dep r by equipment nipa tables'!AU22)+'Investment from Nipa Tables'!CM25/Prices!AT55</f>
        <v>35.2232158788036</v>
      </c>
      <c r="AV30" s="35">
        <f>+AU30*(1-'Dep r by equipment nipa tables'!AV22)+'Investment from Nipa Tables'!CN25/Prices!AU55</f>
        <v>40.349306936217125</v>
      </c>
      <c r="AW30" s="35">
        <f>+AV30*(1-'Dep r by equipment nipa tables'!AW22)+'Investment from Nipa Tables'!CO25/Prices!AV55</f>
        <v>44.429410719151008</v>
      </c>
      <c r="AX30" s="35">
        <f>+AW30*(1-'Dep r by equipment nipa tables'!AX22)+'Investment from Nipa Tables'!CP25/Prices!AW55</f>
        <v>49.079218328855532</v>
      </c>
      <c r="AY30" s="35">
        <f>+AX30*(1-'Dep r by equipment nipa tables'!AY22)+'Investment from Nipa Tables'!CQ25/Prices!AX55</f>
        <v>55.979444693168013</v>
      </c>
      <c r="AZ30" s="35">
        <f>+AY30*(1-'Dep r by equipment nipa tables'!AZ22)+'Investment from Nipa Tables'!CR25/Prices!AY55</f>
        <v>66.028460299802461</v>
      </c>
      <c r="BA30" s="35">
        <f>+AZ30*(1-'Dep r by equipment nipa tables'!BA22)+'Investment from Nipa Tables'!CS25/Prices!AZ55</f>
        <v>81.669285932024962</v>
      </c>
      <c r="BB30" s="35">
        <f>+BA30*(1-'Dep r by equipment nipa tables'!BB22)+'Investment from Nipa Tables'!CT25/Prices!BA55</f>
        <v>111.37058936677512</v>
      </c>
      <c r="BC30" s="35">
        <f>+BB30*(1-'Dep r by equipment nipa tables'!BC22)+'Investment from Nipa Tables'!CU25/Prices!BB55</f>
        <v>149.44191031102423</v>
      </c>
      <c r="BD30" s="35">
        <f>+BC30*(1-'Dep r by equipment nipa tables'!BD22)+'Investment from Nipa Tables'!CV25/Prices!BC55</f>
        <v>213.26461202772379</v>
      </c>
      <c r="BE30" s="35">
        <f>+BD30*(1-'Dep r by equipment nipa tables'!BE22)+'Investment from Nipa Tables'!CW25/Prices!BD55</f>
        <v>299.63801913877091</v>
      </c>
      <c r="BF30" s="35">
        <f>+BE30*(1-'Dep r by equipment nipa tables'!BF22)+'Investment from Nipa Tables'!CX25/Prices!BE55</f>
        <v>379.78775122764949</v>
      </c>
      <c r="BG30" s="35">
        <f>+BF30*(1-'Dep r by equipment nipa tables'!BG22)+'Investment from Nipa Tables'!CY25/Prices!BF55</f>
        <v>453.85952986568606</v>
      </c>
      <c r="BH30" s="35">
        <f>+BG30*(1-'Dep r by equipment nipa tables'!BH22)+'Investment from Nipa Tables'!CZ25/Prices!BG55</f>
        <v>536.73829108335281</v>
      </c>
      <c r="BI30" s="35">
        <f>+BH30*(1-'Dep r by equipment nipa tables'!BI22)+'Investment from Nipa Tables'!DA25/Prices!BH55</f>
        <v>618.86142406076181</v>
      </c>
      <c r="BJ30" s="35">
        <f>+BI30*(1-'Dep r by equipment nipa tables'!BJ22)+'Investment from Nipa Tables'!DB25/Prices!BI55</f>
        <v>686.79291251833968</v>
      </c>
      <c r="BK30" s="35">
        <f>+BJ30*(1-'Dep r by equipment nipa tables'!BK22)+'Investment from Nipa Tables'!DC25/Prices!BJ55</f>
        <v>789.75838971900066</v>
      </c>
      <c r="BL30" s="35">
        <f>+BK30*(1-'Dep r by equipment nipa tables'!BL22)+'Investment from Nipa Tables'!DD25/Prices!BK55</f>
        <v>876.75493174950043</v>
      </c>
      <c r="BM30" s="35">
        <f>+BL30*(1-'Dep r by equipment nipa tables'!BM22)+'Investment from Nipa Tables'!DE25/Prices!BL55</f>
        <v>974.18177425166164</v>
      </c>
      <c r="BN30" s="35">
        <f>+BM30*(1-'Dep r by equipment nipa tables'!BN22)+'Investment from Nipa Tables'!DF25/Prices!BM55</f>
        <v>1103.5517742516618</v>
      </c>
      <c r="BO30" s="35">
        <f>+BN30*(1-'Dep r by equipment nipa tables'!BO22)+'Investment from Nipa Tables'!DG25/Prices!BN55</f>
        <v>1238.6176562369751</v>
      </c>
      <c r="BP30" s="35">
        <f>+BO30*(1-'Dep r by equipment nipa tables'!BP22)+'Investment from Nipa Tables'!DH25/Prices!BO55</f>
        <v>1337.7236060702235</v>
      </c>
      <c r="BQ30" s="35">
        <f>+BP30*(1-'Dep r by equipment nipa tables'!BQ22)+'Investment from Nipa Tables'!DI25/Prices!BP55</f>
        <v>1452.2553797589901</v>
      </c>
      <c r="BR30" s="35">
        <f>+BQ30*(1-'Dep r by equipment nipa tables'!BR22)+'Investment from Nipa Tables'!DJ25/Prices!BQ55</f>
        <v>1564.9229265825934</v>
      </c>
      <c r="BS30" s="35">
        <f>+BR30*(1-'Dep r by equipment nipa tables'!BS22)+'Investment from Nipa Tables'!DK25/Prices!BR55</f>
        <v>1697.7004055139184</v>
      </c>
      <c r="BT30" s="35">
        <f>+BS30*(1-'Dep r by equipment nipa tables'!BT22)+'Investment from Nipa Tables'!DL25/Prices!BS55</f>
        <v>1807.9902851545355</v>
      </c>
    </row>
    <row r="31" spans="1:72" x14ac:dyDescent="0.25">
      <c r="A31" s="29">
        <v>4</v>
      </c>
      <c r="B31" t="s">
        <v>59</v>
      </c>
      <c r="C31" s="35">
        <v>0</v>
      </c>
      <c r="D31" s="35">
        <f>+C31*(1-'Dep r by equipment nipa tables'!D23)+'Investment from Nipa Tables'!AV26/Prices!C56</f>
        <v>0</v>
      </c>
      <c r="E31" s="35">
        <f>+D31*(1-'Dep r by equipment nipa tables'!E23)+'Investment from Nipa Tables'!AW26/Prices!D56</f>
        <v>0</v>
      </c>
      <c r="F31" s="35">
        <f>+E31*(1-'Dep r by equipment nipa tables'!F23)+'Investment from Nipa Tables'!AX26/Prices!E56</f>
        <v>0</v>
      </c>
      <c r="G31" s="35">
        <f>+F31*(1-'Dep r by equipment nipa tables'!G23)+'Investment from Nipa Tables'!AY26/Prices!F56</f>
        <v>0</v>
      </c>
      <c r="H31" s="35">
        <f>+G31*(1-'Dep r by equipment nipa tables'!H23)+'Investment from Nipa Tables'!AZ26/Prices!G56</f>
        <v>0</v>
      </c>
      <c r="I31" s="35">
        <f>+H31*(1-'Dep r by equipment nipa tables'!I23)+'Investment from Nipa Tables'!BA26/Prices!H56</f>
        <v>0</v>
      </c>
      <c r="J31" s="35">
        <f>+I31*(1-'Dep r by equipment nipa tables'!J23)+'Investment from Nipa Tables'!BB26/Prices!I56</f>
        <v>0</v>
      </c>
      <c r="K31" s="35">
        <f>+J31*(1-'Dep r by equipment nipa tables'!K23)+'Investment from Nipa Tables'!BC26/Prices!J56</f>
        <v>0</v>
      </c>
      <c r="L31" s="35">
        <f>+K31*(1-'Dep r by equipment nipa tables'!L23)+'Investment from Nipa Tables'!BD26/Prices!K56</f>
        <v>0</v>
      </c>
      <c r="M31" s="35">
        <f>+L31*(1-'Dep r by equipment nipa tables'!M23)+'Investment from Nipa Tables'!BE26/Prices!L56</f>
        <v>0</v>
      </c>
      <c r="N31" s="35">
        <f>+M31*(1-'Dep r by equipment nipa tables'!N23)+'Investment from Nipa Tables'!BF26/Prices!M56</f>
        <v>0</v>
      </c>
      <c r="O31" s="35">
        <f>+N31*(1-'Dep r by equipment nipa tables'!O23)+'Investment from Nipa Tables'!BG26/Prices!N56</f>
        <v>0</v>
      </c>
      <c r="P31" s="35">
        <f>+O31*(1-'Dep r by equipment nipa tables'!P23)+'Investment from Nipa Tables'!BH26/Prices!O56</f>
        <v>0</v>
      </c>
      <c r="Q31" s="35">
        <f>+P31*(1-'Dep r by equipment nipa tables'!Q23)+'Investment from Nipa Tables'!BI26/Prices!P56</f>
        <v>0</v>
      </c>
      <c r="R31" s="35">
        <f>+Q31*(1-'Dep r by equipment nipa tables'!R23)+'Investment from Nipa Tables'!BJ26/Prices!Q56</f>
        <v>0</v>
      </c>
      <c r="S31" s="35">
        <f>+R31*(1-'Dep r by equipment nipa tables'!S23)+'Investment from Nipa Tables'!BK26/Prices!R56</f>
        <v>0</v>
      </c>
      <c r="T31" s="35">
        <f>+S31*(1-'Dep r by equipment nipa tables'!T23)+'Investment from Nipa Tables'!BL26/Prices!S56</f>
        <v>0</v>
      </c>
      <c r="U31" s="35">
        <f>+T31*(1-'Dep r by equipment nipa tables'!U23)+'Investment from Nipa Tables'!BM26/Prices!T56</f>
        <v>0</v>
      </c>
      <c r="V31" s="35">
        <f>+U31*(1-'Dep r by equipment nipa tables'!V23)+'Investment from Nipa Tables'!BN26/Prices!U56</f>
        <v>0</v>
      </c>
      <c r="W31" s="35">
        <f>+V31*(1-'Dep r by equipment nipa tables'!W23)+'Investment from Nipa Tables'!BO26/Prices!V56</f>
        <v>0</v>
      </c>
      <c r="X31" s="35">
        <f>+W31*(1-'Dep r by equipment nipa tables'!X23)+'Investment from Nipa Tables'!BP26/Prices!W56</f>
        <v>0</v>
      </c>
      <c r="Y31" s="35">
        <f>+X31*(1-'Dep r by equipment nipa tables'!Y23)+'Investment from Nipa Tables'!BQ26/Prices!X56</f>
        <v>0</v>
      </c>
      <c r="Z31" s="35">
        <f>+Y31*(1-'Dep r by equipment nipa tables'!Z23)+'Investment from Nipa Tables'!BR26/Prices!Y56</f>
        <v>0</v>
      </c>
      <c r="AA31" s="35">
        <f>+Z31*(1-'Dep r by equipment nipa tables'!AA23)+'Investment from Nipa Tables'!BS26/Prices!Z56</f>
        <v>0</v>
      </c>
      <c r="AB31" s="35">
        <f>+AA31*(1-'Dep r by equipment nipa tables'!AB23)+'Investment from Nipa Tables'!BT26/Prices!AA56</f>
        <v>0</v>
      </c>
      <c r="AC31" s="35">
        <f>+AB31*(1-'Dep r by equipment nipa tables'!AC23)+'Investment from Nipa Tables'!BU26/Prices!AB56</f>
        <v>0</v>
      </c>
      <c r="AD31" s="35">
        <f>+AC31*(1-'Dep r by equipment nipa tables'!AD23)+'Investment from Nipa Tables'!BV26/Prices!AC56</f>
        <v>0</v>
      </c>
      <c r="AE31" s="35">
        <f>+AD31*(1-'Dep r by equipment nipa tables'!AE23)+'Investment from Nipa Tables'!BW26/Prices!AD56</f>
        <v>0</v>
      </c>
      <c r="AF31" s="35">
        <f>+AE31*(1-'Dep r by equipment nipa tables'!AF23)+'Investment from Nipa Tables'!BX26/Prices!AE56</f>
        <v>0</v>
      </c>
      <c r="AG31" s="35">
        <f>+AF31*(1-'Dep r by equipment nipa tables'!AG23)+'Investment from Nipa Tables'!BY26/Prices!AF56</f>
        <v>0</v>
      </c>
      <c r="AH31" s="35">
        <f>+AG31*(1-'Dep r by equipment nipa tables'!AH23)+'Investment from Nipa Tables'!BZ26/Prices!AG56</f>
        <v>0</v>
      </c>
      <c r="AI31" s="35">
        <f>+AH31*(1-'Dep r by equipment nipa tables'!AI23)+'Investment from Nipa Tables'!CA26/Prices!AH56</f>
        <v>0</v>
      </c>
      <c r="AJ31" s="35">
        <f>+AI31*(1-'Dep r by equipment nipa tables'!AJ23)+'Investment from Nipa Tables'!CB26/Prices!AI56</f>
        <v>0</v>
      </c>
      <c r="AK31" s="35">
        <f>+AJ31*(1-'Dep r by equipment nipa tables'!AK23)+'Investment from Nipa Tables'!CC26/Prices!AJ56</f>
        <v>0</v>
      </c>
      <c r="AL31" s="35">
        <f>+AK31*(1-'Dep r by equipment nipa tables'!AL23)+'Investment from Nipa Tables'!CD26/Prices!AK56</f>
        <v>0</v>
      </c>
      <c r="AM31" s="35">
        <f>+AL31*(1-'Dep r by equipment nipa tables'!AM23)+'Investment from Nipa Tables'!CE26/Prices!AL56</f>
        <v>0.50184661085877569</v>
      </c>
      <c r="AN31" s="35">
        <f>+AM31*(1-'Dep r by equipment nipa tables'!AN23)+'Investment from Nipa Tables'!CF26/Prices!AM56</f>
        <v>1.2419283210090479</v>
      </c>
      <c r="AO31" s="35">
        <f>+AN31*(1-'Dep r by equipment nipa tables'!AO23)+'Investment from Nipa Tables'!CG26/Prices!AN56</f>
        <v>2.7621713293321983</v>
      </c>
      <c r="AP31" s="35">
        <f>+AO31*(1-'Dep r by equipment nipa tables'!AP23)+'Investment from Nipa Tables'!CH26/Prices!AO56</f>
        <v>4.7735917905068401</v>
      </c>
      <c r="AQ31" s="35">
        <f>+AP31*(1-'Dep r by equipment nipa tables'!AQ23)+'Investment from Nipa Tables'!CI26/Prices!AP56</f>
        <v>6.829809504281334</v>
      </c>
      <c r="AR31" s="35">
        <f>+AQ31*(1-'Dep r by equipment nipa tables'!AR23)+'Investment from Nipa Tables'!CJ26/Prices!AQ56</f>
        <v>9.8221430932643727</v>
      </c>
      <c r="AS31" s="35">
        <f>+AR31*(1-'Dep r by equipment nipa tables'!AS23)+'Investment from Nipa Tables'!CK26/Prices!AR56</f>
        <v>13.823297057072022</v>
      </c>
      <c r="AT31" s="35">
        <f>+AS31*(1-'Dep r by equipment nipa tables'!AT23)+'Investment from Nipa Tables'!CL26/Prices!AS56</f>
        <v>18.987484390031604</v>
      </c>
      <c r="AU31" s="35">
        <f>+AT31*(1-'Dep r by equipment nipa tables'!AU23)+'Investment from Nipa Tables'!CM26/Prices!AT56</f>
        <v>24.107701370600608</v>
      </c>
      <c r="AV31" s="35">
        <f>+AU31*(1-'Dep r by equipment nipa tables'!AV23)+'Investment from Nipa Tables'!CN26/Prices!AU56</f>
        <v>30.235811714707101</v>
      </c>
      <c r="AW31" s="35">
        <f>+AV31*(1-'Dep r by equipment nipa tables'!AW23)+'Investment from Nipa Tables'!CO26/Prices!AV56</f>
        <v>39.680543665161345</v>
      </c>
      <c r="AX31" s="35">
        <f>+AW31*(1-'Dep r by equipment nipa tables'!AX23)+'Investment from Nipa Tables'!CP26/Prices!AW56</f>
        <v>52.824210104544136</v>
      </c>
      <c r="AY31" s="35">
        <f>+AX31*(1-'Dep r by equipment nipa tables'!AY23)+'Investment from Nipa Tables'!CQ26/Prices!AX56</f>
        <v>71.952037203537316</v>
      </c>
      <c r="AZ31" s="35">
        <f>+AY31*(1-'Dep r by equipment nipa tables'!AZ23)+'Investment from Nipa Tables'!CR26/Prices!AY56</f>
        <v>102.52557285718757</v>
      </c>
      <c r="BA31" s="35">
        <f>+AZ31*(1-'Dep r by equipment nipa tables'!BA23)+'Investment from Nipa Tables'!CS26/Prices!AZ56</f>
        <v>142.52139840244229</v>
      </c>
      <c r="BB31" s="35">
        <f>+BA31*(1-'Dep r by equipment nipa tables'!BB23)+'Investment from Nipa Tables'!CT26/Prices!BA56</f>
        <v>191.39759813516008</v>
      </c>
      <c r="BC31" s="35">
        <f>+BB31*(1-'Dep r by equipment nipa tables'!BC23)+'Investment from Nipa Tables'!CU26/Prices!BB56</f>
        <v>266.20165826621496</v>
      </c>
      <c r="BD31" s="35">
        <f>+BC31*(1-'Dep r by equipment nipa tables'!BD23)+'Investment from Nipa Tables'!CV26/Prices!BC56</f>
        <v>362.36623581171261</v>
      </c>
      <c r="BE31" s="35">
        <f>+BD31*(1-'Dep r by equipment nipa tables'!BE23)+'Investment from Nipa Tables'!CW26/Prices!BD56</f>
        <v>470.87981372228114</v>
      </c>
      <c r="BF31" s="35">
        <f>+BE31*(1-'Dep r by equipment nipa tables'!BF23)+'Investment from Nipa Tables'!CX26/Prices!BE56</f>
        <v>576.89311403946806</v>
      </c>
      <c r="BG31" s="35">
        <f>+BF31*(1-'Dep r by equipment nipa tables'!BG23)+'Investment from Nipa Tables'!CY26/Prices!BF56</f>
        <v>687.28328166280187</v>
      </c>
      <c r="BH31" s="35">
        <f>+BG31*(1-'Dep r by equipment nipa tables'!BH23)+'Investment from Nipa Tables'!CZ26/Prices!BG56</f>
        <v>824.16147766470021</v>
      </c>
      <c r="BI31" s="35">
        <f>+BH31*(1-'Dep r by equipment nipa tables'!BI23)+'Investment from Nipa Tables'!DA26/Prices!BH56</f>
        <v>992.10874415397939</v>
      </c>
      <c r="BJ31" s="35">
        <f>+BI31*(1-'Dep r by equipment nipa tables'!BJ23)+'Investment from Nipa Tables'!DB26/Prices!BI56</f>
        <v>1207.5629459606193</v>
      </c>
      <c r="BK31" s="35">
        <f>+BJ31*(1-'Dep r by equipment nipa tables'!BK23)+'Investment from Nipa Tables'!DC26/Prices!BJ56</f>
        <v>1464.0201534695886</v>
      </c>
      <c r="BL31" s="35">
        <f>+BK31*(1-'Dep r by equipment nipa tables'!BL23)+'Investment from Nipa Tables'!DD26/Prices!BK56</f>
        <v>1787.0127482735127</v>
      </c>
      <c r="BM31" s="35">
        <f>+BL31*(1-'Dep r by equipment nipa tables'!BM23)+'Investment from Nipa Tables'!DE26/Prices!BL56</f>
        <v>2136.1731153944825</v>
      </c>
      <c r="BN31" s="35">
        <f>+BM31*(1-'Dep r by equipment nipa tables'!BN23)+'Investment from Nipa Tables'!DF26/Prices!BM56</f>
        <v>2470.0931153944825</v>
      </c>
      <c r="BO31" s="35">
        <f>+BN31*(1-'Dep r by equipment nipa tables'!BO23)+'Investment from Nipa Tables'!DG26/Prices!BN56</f>
        <v>2819.2832617410268</v>
      </c>
      <c r="BP31" s="35">
        <f>+BO31*(1-'Dep r by equipment nipa tables'!BP23)+'Investment from Nipa Tables'!DH26/Prices!BO56</f>
        <v>3179.1846229133953</v>
      </c>
      <c r="BQ31" s="35">
        <f>+BP31*(1-'Dep r by equipment nipa tables'!BQ23)+'Investment from Nipa Tables'!DI26/Prices!BP56</f>
        <v>3553.0442992945468</v>
      </c>
      <c r="BR31" s="35">
        <f>+BQ31*(1-'Dep r by equipment nipa tables'!BR23)+'Investment from Nipa Tables'!DJ26/Prices!BQ56</f>
        <v>3923.5829105859166</v>
      </c>
      <c r="BS31" s="35">
        <f>+BR31*(1-'Dep r by equipment nipa tables'!BS23)+'Investment from Nipa Tables'!DK26/Prices!BR56</f>
        <v>4289.2813147458592</v>
      </c>
      <c r="BT31" s="35">
        <f>+BS31*(1-'Dep r by equipment nipa tables'!BT23)+'Investment from Nipa Tables'!DL26/Prices!BS56</f>
        <v>4665.8310124347327</v>
      </c>
    </row>
    <row r="32" spans="1:72" x14ac:dyDescent="0.25">
      <c r="A32" s="29">
        <v>4</v>
      </c>
      <c r="B32" t="s">
        <v>61</v>
      </c>
      <c r="C32" s="35">
        <v>0</v>
      </c>
      <c r="D32" s="35">
        <f>+C32*(1-'Dep r by equipment nipa tables'!D24)+'Investment from Nipa Tables'!AV27/Prices!C57</f>
        <v>0</v>
      </c>
      <c r="E32" s="35">
        <f>+D32*(1-'Dep r by equipment nipa tables'!E24)+'Investment from Nipa Tables'!AW27/Prices!D57</f>
        <v>0</v>
      </c>
      <c r="F32" s="35">
        <f>+E32*(1-'Dep r by equipment nipa tables'!F24)+'Investment from Nipa Tables'!AX27/Prices!E57</f>
        <v>0</v>
      </c>
      <c r="G32" s="35">
        <f>+F32*(1-'Dep r by equipment nipa tables'!G24)+'Investment from Nipa Tables'!AY27/Prices!F57</f>
        <v>0</v>
      </c>
      <c r="H32" s="35">
        <f>+G32*(1-'Dep r by equipment nipa tables'!H24)+'Investment from Nipa Tables'!AZ27/Prices!G57</f>
        <v>0</v>
      </c>
      <c r="I32" s="35">
        <f>+H32*(1-'Dep r by equipment nipa tables'!I24)+'Investment from Nipa Tables'!BA27/Prices!H57</f>
        <v>0</v>
      </c>
      <c r="J32" s="35">
        <f>+I32*(1-'Dep r by equipment nipa tables'!J24)+'Investment from Nipa Tables'!BB27/Prices!I57</f>
        <v>0</v>
      </c>
      <c r="K32" s="35">
        <f>+J32*(1-'Dep r by equipment nipa tables'!K24)+'Investment from Nipa Tables'!BC27/Prices!J57</f>
        <v>0</v>
      </c>
      <c r="L32" s="35">
        <f>+K32*(1-'Dep r by equipment nipa tables'!L24)+'Investment from Nipa Tables'!BD27/Prices!K57</f>
        <v>0</v>
      </c>
      <c r="M32" s="35">
        <f>+L32*(1-'Dep r by equipment nipa tables'!M24)+'Investment from Nipa Tables'!BE27/Prices!L57</f>
        <v>0</v>
      </c>
      <c r="N32" s="35">
        <f>+M32*(1-'Dep r by equipment nipa tables'!N24)+'Investment from Nipa Tables'!BF27/Prices!M57</f>
        <v>0</v>
      </c>
      <c r="O32" s="35">
        <f>+N32*(1-'Dep r by equipment nipa tables'!O24)+'Investment from Nipa Tables'!BG27/Prices!N57</f>
        <v>0</v>
      </c>
      <c r="P32" s="35">
        <f>+O32*(1-'Dep r by equipment nipa tables'!P24)+'Investment from Nipa Tables'!BH27/Prices!O57</f>
        <v>2.64554016248159E-6</v>
      </c>
      <c r="Q32" s="35">
        <f>+P32*(1-'Dep r by equipment nipa tables'!Q24)+'Investment from Nipa Tables'!BI27/Prices!P57</f>
        <v>3.1285797385146806E-5</v>
      </c>
      <c r="R32" s="35">
        <f>+Q32*(1-'Dep r by equipment nipa tables'!R24)+'Investment from Nipa Tables'!BJ27/Prices!Q57</f>
        <v>6.7773059392362451E-5</v>
      </c>
      <c r="S32" s="35">
        <f>+R32*(1-'Dep r by equipment nipa tables'!S24)+'Investment from Nipa Tables'!BK27/Prices!R57</f>
        <v>1.3849979177382949E-4</v>
      </c>
      <c r="T32" s="35">
        <f>+S32*(1-'Dep r by equipment nipa tables'!T24)+'Investment from Nipa Tables'!BL27/Prices!S57</f>
        <v>4.9581744962393418E-4</v>
      </c>
      <c r="U32" s="35">
        <f>+T32*(1-'Dep r by equipment nipa tables'!U24)+'Investment from Nipa Tables'!BM27/Prices!T57</f>
        <v>1.1979826925930322E-3</v>
      </c>
      <c r="V32" s="35">
        <f>+U32*(1-'Dep r by equipment nipa tables'!V24)+'Investment from Nipa Tables'!BN27/Prices!U57</f>
        <v>2.3593269797634493E-3</v>
      </c>
      <c r="W32" s="35">
        <f>+V32*(1-'Dep r by equipment nipa tables'!W24)+'Investment from Nipa Tables'!BO27/Prices!V57</f>
        <v>5.5215123986375458E-3</v>
      </c>
      <c r="X32" s="35">
        <f>+W32*(1-'Dep r by equipment nipa tables'!X24)+'Investment from Nipa Tables'!BP27/Prices!W57</f>
        <v>9.4134376385585725E-3</v>
      </c>
      <c r="Y32" s="35">
        <f>+X32*(1-'Dep r by equipment nipa tables'!Y24)+'Investment from Nipa Tables'!BQ27/Prices!X57</f>
        <v>1.4134489550706265E-2</v>
      </c>
      <c r="Z32" s="35">
        <f>+Y32*(1-'Dep r by equipment nipa tables'!Z24)+'Investment from Nipa Tables'!BR27/Prices!Y57</f>
        <v>2.1135015314330857E-2</v>
      </c>
      <c r="AA32" s="35">
        <f>+Z32*(1-'Dep r by equipment nipa tables'!AA24)+'Investment from Nipa Tables'!BS27/Prices!Z57</f>
        <v>3.1096478962217768E-2</v>
      </c>
      <c r="AB32" s="35">
        <f>+AA32*(1-'Dep r by equipment nipa tables'!AB24)+'Investment from Nipa Tables'!BT27/Prices!AA57</f>
        <v>4.5308869013262365E-2</v>
      </c>
      <c r="AC32" s="35">
        <f>+AB32*(1-'Dep r by equipment nipa tables'!AC24)+'Investment from Nipa Tables'!BU27/Prices!AB57</f>
        <v>6.6838119066633311E-2</v>
      </c>
      <c r="AD32" s="35">
        <f>+AC32*(1-'Dep r by equipment nipa tables'!AD24)+'Investment from Nipa Tables'!BV27/Prices!AC57</f>
        <v>9.3453575748485257E-2</v>
      </c>
      <c r="AE32" s="35">
        <f>+AD32*(1-'Dep r by equipment nipa tables'!AE24)+'Investment from Nipa Tables'!BW27/Prices!AD57</f>
        <v>0.12786096481254322</v>
      </c>
      <c r="AF32" s="35">
        <f>+AE32*(1-'Dep r by equipment nipa tables'!AF24)+'Investment from Nipa Tables'!BX27/Prices!AE57</f>
        <v>0.16212295981069935</v>
      </c>
      <c r="AG32" s="35">
        <f>+AF32*(1-'Dep r by equipment nipa tables'!AG24)+'Investment from Nipa Tables'!BY27/Prices!AF57</f>
        <v>0.21495036239413984</v>
      </c>
      <c r="AH32" s="35">
        <f>+AG32*(1-'Dep r by equipment nipa tables'!AH24)+'Investment from Nipa Tables'!BZ27/Prices!AG57</f>
        <v>0.29645106041903152</v>
      </c>
      <c r="AI32" s="35">
        <f>+AH32*(1-'Dep r by equipment nipa tables'!AI24)+'Investment from Nipa Tables'!CA27/Prices!AH57</f>
        <v>0.44843086251878911</v>
      </c>
      <c r="AJ32" s="35">
        <f>+AI32*(1-'Dep r by equipment nipa tables'!AJ24)+'Investment from Nipa Tables'!CB27/Prices!AI57</f>
        <v>0.68655250777634325</v>
      </c>
      <c r="AK32" s="35">
        <f>+AJ32*(1-'Dep r by equipment nipa tables'!AK24)+'Investment from Nipa Tables'!CC27/Prices!AJ57</f>
        <v>1.0741724521230889</v>
      </c>
      <c r="AL32" s="35">
        <f>+AK32*(1-'Dep r by equipment nipa tables'!AL24)+'Investment from Nipa Tables'!CD27/Prices!AK57</f>
        <v>1.652146704857349</v>
      </c>
      <c r="AM32" s="35">
        <f>+AL32*(1-'Dep r by equipment nipa tables'!AM24)+'Investment from Nipa Tables'!CE27/Prices!AL57</f>
        <v>2.2586391874445848</v>
      </c>
      <c r="AN32" s="35">
        <f>+AM32*(1-'Dep r by equipment nipa tables'!AN24)+'Investment from Nipa Tables'!CF27/Prices!AM57</f>
        <v>3.1341467185386058</v>
      </c>
      <c r="AO32" s="35">
        <f>+AN32*(1-'Dep r by equipment nipa tables'!AO24)+'Investment from Nipa Tables'!CG27/Prices!AN57</f>
        <v>4.3059106423314422</v>
      </c>
      <c r="AP32" s="35">
        <f>+AO32*(1-'Dep r by equipment nipa tables'!AP24)+'Investment from Nipa Tables'!CH27/Prices!AO57</f>
        <v>5.7302901318317989</v>
      </c>
      <c r="AQ32" s="35">
        <f>+AP32*(1-'Dep r by equipment nipa tables'!AQ24)+'Investment from Nipa Tables'!CI27/Prices!AP57</f>
        <v>7.2713056082315353</v>
      </c>
      <c r="AR32" s="35">
        <f>+AQ32*(1-'Dep r by equipment nipa tables'!AR24)+'Investment from Nipa Tables'!CJ27/Prices!AQ57</f>
        <v>7.2713056082315353</v>
      </c>
      <c r="AS32" s="35">
        <f>+AR32*(1-'Dep r by equipment nipa tables'!AS24)+'Investment from Nipa Tables'!CK27/Prices!AR57</f>
        <v>7.2713056082315353</v>
      </c>
      <c r="AT32" s="35">
        <f>+AS32*(1-'Dep r by equipment nipa tables'!AT24)+'Investment from Nipa Tables'!CL27/Prices!AS57</f>
        <v>7.2713056082315353</v>
      </c>
      <c r="AU32" s="35">
        <f>+AT32*(1-'Dep r by equipment nipa tables'!AU24)+'Investment from Nipa Tables'!CM27/Prices!AT57</f>
        <v>7.2713056082315353</v>
      </c>
      <c r="AV32" s="35">
        <f>+AU32*(1-'Dep r by equipment nipa tables'!AV24)+'Investment from Nipa Tables'!CN27/Prices!AU57</f>
        <v>7.2713056082315353</v>
      </c>
      <c r="AW32" s="35">
        <f>+AV32*(1-'Dep r by equipment nipa tables'!AW24)+'Investment from Nipa Tables'!CO27/Prices!AV57</f>
        <v>7.2713056082315353</v>
      </c>
      <c r="AX32" s="35">
        <f>+AW32*(1-'Dep r by equipment nipa tables'!AX24)+'Investment from Nipa Tables'!CP27/Prices!AW57</f>
        <v>7.2713056082315353</v>
      </c>
      <c r="AY32" s="35">
        <f>+AX32*(1-'Dep r by equipment nipa tables'!AY24)+'Investment from Nipa Tables'!CQ27/Prices!AX57</f>
        <v>7.2713056082315353</v>
      </c>
      <c r="AZ32" s="35">
        <f>+AY32*(1-'Dep r by equipment nipa tables'!AZ24)+'Investment from Nipa Tables'!CR27/Prices!AY57</f>
        <v>7.2713056082315353</v>
      </c>
      <c r="BA32" s="35">
        <f>+AZ32*(1-'Dep r by equipment nipa tables'!BA24)+'Investment from Nipa Tables'!CS27/Prices!AZ57</f>
        <v>7.2713056082315353</v>
      </c>
      <c r="BB32" s="35">
        <f>+BA32*(1-'Dep r by equipment nipa tables'!BB24)+'Investment from Nipa Tables'!CT27/Prices!BA57</f>
        <v>7.2713056082315353</v>
      </c>
      <c r="BC32" s="35">
        <f>+BB32*(1-'Dep r by equipment nipa tables'!BC24)+'Investment from Nipa Tables'!CU27/Prices!BB57</f>
        <v>7.2713056082315353</v>
      </c>
      <c r="BD32" s="35">
        <f>+BC32*(1-'Dep r by equipment nipa tables'!BD24)+'Investment from Nipa Tables'!CV27/Prices!BC57</f>
        <v>7.2713056082315353</v>
      </c>
      <c r="BE32" s="35">
        <f>+BD32*(1-'Dep r by equipment nipa tables'!BE24)+'Investment from Nipa Tables'!CW27/Prices!BD57</f>
        <v>7.2713056082315353</v>
      </c>
      <c r="BF32" s="35">
        <f>+BE32*(1-'Dep r by equipment nipa tables'!BF24)+'Investment from Nipa Tables'!CX27/Prices!BE57</f>
        <v>7.2713056082315353</v>
      </c>
      <c r="BG32" s="35">
        <f>+BF32*(1-'Dep r by equipment nipa tables'!BG24)+'Investment from Nipa Tables'!CY27/Prices!BF57</f>
        <v>7.2713056082315353</v>
      </c>
      <c r="BH32" s="35">
        <f>+BG32*(1-'Dep r by equipment nipa tables'!BH24)+'Investment from Nipa Tables'!CZ27/Prices!BG57</f>
        <v>7.2713056082315353</v>
      </c>
      <c r="BI32" s="35">
        <f>+BH32*(1-'Dep r by equipment nipa tables'!BI24)+'Investment from Nipa Tables'!DA27/Prices!BH57</f>
        <v>7.2713056082315353</v>
      </c>
      <c r="BJ32" s="35">
        <f>+BI32*(1-'Dep r by equipment nipa tables'!BJ24)+'Investment from Nipa Tables'!DB27/Prices!BI57</f>
        <v>7.2713056082315353</v>
      </c>
      <c r="BK32" s="35">
        <f>+BJ32*(1-'Dep r by equipment nipa tables'!BK24)+'Investment from Nipa Tables'!DC27/Prices!BJ57</f>
        <v>7.2713056082315353</v>
      </c>
      <c r="BL32" s="35">
        <f>+BK32*(1-'Dep r by equipment nipa tables'!BL24)+'Investment from Nipa Tables'!DD27/Prices!BK57</f>
        <v>7.2713056082315353</v>
      </c>
      <c r="BM32" s="35">
        <f>+BL32*(1-'Dep r by equipment nipa tables'!BM24)+'Investment from Nipa Tables'!DE27/Prices!BL57</f>
        <v>7.2713056082315353</v>
      </c>
      <c r="BN32" s="35">
        <f>+BM32*(1-'Dep r by equipment nipa tables'!BN24)+'Investment from Nipa Tables'!DF27/Prices!BM57</f>
        <v>7.2713056082315353</v>
      </c>
      <c r="BO32" s="35">
        <f>+BN32*(1-'Dep r by equipment nipa tables'!BO24)+'Investment from Nipa Tables'!DG27/Prices!BN57</f>
        <v>7.2713056082315353</v>
      </c>
      <c r="BP32" s="35">
        <f>+BO32*(1-'Dep r by equipment nipa tables'!BP24)+'Investment from Nipa Tables'!DH27/Prices!BO57</f>
        <v>7.2713056082315353</v>
      </c>
      <c r="BQ32" s="35">
        <f>+BP32*(1-'Dep r by equipment nipa tables'!BQ24)+'Investment from Nipa Tables'!DI27/Prices!BP57</f>
        <v>7.2713056082315353</v>
      </c>
      <c r="BR32" s="35">
        <f>+BQ32*(1-'Dep r by equipment nipa tables'!BR24)+'Investment from Nipa Tables'!DJ27/Prices!BQ57</f>
        <v>7.2713056082315353</v>
      </c>
      <c r="BS32" s="35">
        <f>+BR32*(1-'Dep r by equipment nipa tables'!BS24)+'Investment from Nipa Tables'!DK27/Prices!BR57</f>
        <v>7.2713056082315353</v>
      </c>
      <c r="BT32" s="35">
        <f>+BS32*(1-'Dep r by equipment nipa tables'!BT24)+'Investment from Nipa Tables'!DL27/Prices!BS57</f>
        <v>7.2713056082315353</v>
      </c>
    </row>
    <row r="33" spans="1:72" x14ac:dyDescent="0.25">
      <c r="A33" s="29">
        <v>4</v>
      </c>
      <c r="B33" t="s">
        <v>63</v>
      </c>
      <c r="C33" s="35">
        <v>0</v>
      </c>
      <c r="D33" s="35">
        <f>+C33*(1-'Dep r by equipment nipa tables'!D25)+'Investment from Nipa Tables'!AV28/Prices!C58</f>
        <v>0</v>
      </c>
      <c r="E33" s="35">
        <f>+D33*(1-'Dep r by equipment nipa tables'!E25)+'Investment from Nipa Tables'!AW28/Prices!D58</f>
        <v>0</v>
      </c>
      <c r="F33" s="35">
        <f>+E33*(1-'Dep r by equipment nipa tables'!F25)+'Investment from Nipa Tables'!AX28/Prices!E58</f>
        <v>0</v>
      </c>
      <c r="G33" s="35">
        <f>+F33*(1-'Dep r by equipment nipa tables'!G25)+'Investment from Nipa Tables'!AY28/Prices!F58</f>
        <v>0</v>
      </c>
      <c r="H33" s="35">
        <f>+G33*(1-'Dep r by equipment nipa tables'!H25)+'Investment from Nipa Tables'!AZ28/Prices!G58</f>
        <v>0</v>
      </c>
      <c r="I33" s="35">
        <f>+H33*(1-'Dep r by equipment nipa tables'!I25)+'Investment from Nipa Tables'!BA28/Prices!H58</f>
        <v>0</v>
      </c>
      <c r="J33" s="35">
        <f>+I33*(1-'Dep r by equipment nipa tables'!J25)+'Investment from Nipa Tables'!BB28/Prices!I58</f>
        <v>0</v>
      </c>
      <c r="K33" s="35">
        <f>+J33*(1-'Dep r by equipment nipa tables'!K25)+'Investment from Nipa Tables'!BC28/Prices!J58</f>
        <v>0</v>
      </c>
      <c r="L33" s="35">
        <f>+K33*(1-'Dep r by equipment nipa tables'!L25)+'Investment from Nipa Tables'!BD28/Prices!K58</f>
        <v>0</v>
      </c>
      <c r="M33" s="35">
        <f>+L33*(1-'Dep r by equipment nipa tables'!M25)+'Investment from Nipa Tables'!BE28/Prices!L58</f>
        <v>0</v>
      </c>
      <c r="N33" s="35">
        <f>+M33*(1-'Dep r by equipment nipa tables'!N25)+'Investment from Nipa Tables'!BF28/Prices!M58</f>
        <v>0</v>
      </c>
      <c r="O33" s="35">
        <f>+N33*(1-'Dep r by equipment nipa tables'!O25)+'Investment from Nipa Tables'!BG28/Prices!N58</f>
        <v>9.6712386197803556E-7</v>
      </c>
      <c r="P33" s="35">
        <f>+O33*(1-'Dep r by equipment nipa tables'!P25)+'Investment from Nipa Tables'!BH28/Prices!O58</f>
        <v>6.2582041869412156E-6</v>
      </c>
      <c r="Q33" s="35">
        <f>+P33*(1-'Dep r by equipment nipa tables'!Q25)+'Investment from Nipa Tables'!BI28/Prices!P58</f>
        <v>8.880953382874096E-5</v>
      </c>
      <c r="R33" s="35">
        <f>+Q33*(1-'Dep r by equipment nipa tables'!R25)+'Investment from Nipa Tables'!BJ28/Prices!Q58</f>
        <v>2.256367663557996E-4</v>
      </c>
      <c r="S33" s="35">
        <f>+R33*(1-'Dep r by equipment nipa tables'!S25)+'Investment from Nipa Tables'!BK28/Prices!R58</f>
        <v>4.1852785466889157E-4</v>
      </c>
      <c r="T33" s="35">
        <f>+S33*(1-'Dep r by equipment nipa tables'!T25)+'Investment from Nipa Tables'!BL28/Prices!S58</f>
        <v>1.0646364962608617E-3</v>
      </c>
      <c r="U33" s="35">
        <f>+T33*(1-'Dep r by equipment nipa tables'!U25)+'Investment from Nipa Tables'!BM28/Prices!T58</f>
        <v>2.1412898688134788E-3</v>
      </c>
      <c r="V33" s="35">
        <f>+U33*(1-'Dep r by equipment nipa tables'!V25)+'Investment from Nipa Tables'!BN28/Prices!U58</f>
        <v>3.7487603150798488E-3</v>
      </c>
      <c r="W33" s="35">
        <f>+V33*(1-'Dep r by equipment nipa tables'!W25)+'Investment from Nipa Tables'!BO28/Prices!V58</f>
        <v>7.4160871746686563E-3</v>
      </c>
      <c r="X33" s="35">
        <f>+W33*(1-'Dep r by equipment nipa tables'!X25)+'Investment from Nipa Tables'!BP28/Prices!W58</f>
        <v>1.1606434797203434E-2</v>
      </c>
      <c r="Y33" s="35">
        <f>+X33*(1-'Dep r by equipment nipa tables'!Y25)+'Investment from Nipa Tables'!BQ28/Prices!X58</f>
        <v>1.6312915561474128E-2</v>
      </c>
      <c r="Z33" s="35">
        <f>+Y33*(1-'Dep r by equipment nipa tables'!Z25)+'Investment from Nipa Tables'!BR28/Prices!Y58</f>
        <v>2.1623659244223818E-2</v>
      </c>
      <c r="AA33" s="35">
        <f>+Z33*(1-'Dep r by equipment nipa tables'!AA25)+'Investment from Nipa Tables'!BS28/Prices!Z58</f>
        <v>2.753603874746605E-2</v>
      </c>
      <c r="AB33" s="35">
        <f>+AA33*(1-'Dep r by equipment nipa tables'!AB25)+'Investment from Nipa Tables'!BT28/Prices!AA58</f>
        <v>3.6430547752921115E-2</v>
      </c>
      <c r="AC33" s="35">
        <f>+AB33*(1-'Dep r by equipment nipa tables'!AC25)+'Investment from Nipa Tables'!BU28/Prices!AB58</f>
        <v>4.4598826905961585E-2</v>
      </c>
      <c r="AD33" s="35">
        <f>+AC33*(1-'Dep r by equipment nipa tables'!AD25)+'Investment from Nipa Tables'!BV28/Prices!AC58</f>
        <v>5.5860395860363676E-2</v>
      </c>
      <c r="AE33" s="35">
        <f>+AD33*(1-'Dep r by equipment nipa tables'!AE25)+'Investment from Nipa Tables'!BW28/Prices!AD58</f>
        <v>7.368591067668287E-2</v>
      </c>
      <c r="AF33" s="35">
        <f>+AE33*(1-'Dep r by equipment nipa tables'!AF25)+'Investment from Nipa Tables'!BX28/Prices!AE58</f>
        <v>9.0552100842243674E-2</v>
      </c>
      <c r="AG33" s="35">
        <f>+AF33*(1-'Dep r by equipment nipa tables'!AG25)+'Investment from Nipa Tables'!BY28/Prices!AF58</f>
        <v>0.11294155401472675</v>
      </c>
      <c r="AH33" s="35">
        <f>+AG33*(1-'Dep r by equipment nipa tables'!AH25)+'Investment from Nipa Tables'!BZ28/Prices!AG58</f>
        <v>0.14853505005723447</v>
      </c>
      <c r="AI33" s="35">
        <f>+AH33*(1-'Dep r by equipment nipa tables'!AI25)+'Investment from Nipa Tables'!CA28/Prices!AH58</f>
        <v>0.20024464466478559</v>
      </c>
      <c r="AJ33" s="35">
        <f>+AI33*(1-'Dep r by equipment nipa tables'!AJ25)+'Investment from Nipa Tables'!CB28/Prices!AI58</f>
        <v>0.2884526627736318</v>
      </c>
      <c r="AK33" s="35">
        <f>+AJ33*(1-'Dep r by equipment nipa tables'!AK25)+'Investment from Nipa Tables'!CC28/Prices!AJ58</f>
        <v>0.431455591002051</v>
      </c>
      <c r="AL33" s="35">
        <f>+AK33*(1-'Dep r by equipment nipa tables'!AL25)+'Investment from Nipa Tables'!CD28/Prices!AK58</f>
        <v>0.68851124376958395</v>
      </c>
      <c r="AM33" s="35">
        <f>+AL33*(1-'Dep r by equipment nipa tables'!AM25)+'Investment from Nipa Tables'!CE28/Prices!AL58</f>
        <v>0.98122810168495112</v>
      </c>
      <c r="AN33" s="35">
        <f>+AM33*(1-'Dep r by equipment nipa tables'!AN25)+'Investment from Nipa Tables'!CF28/Prices!AM58</f>
        <v>1.570923032193241</v>
      </c>
      <c r="AO33" s="35">
        <f>+AN33*(1-'Dep r by equipment nipa tables'!AO25)+'Investment from Nipa Tables'!CG28/Prices!AN58</f>
        <v>2.6607907686498695</v>
      </c>
      <c r="AP33" s="35">
        <f>+AO33*(1-'Dep r by equipment nipa tables'!AP25)+'Investment from Nipa Tables'!CH28/Prices!AO58</f>
        <v>4.0487273874351244</v>
      </c>
      <c r="AQ33" s="35">
        <f>+AP33*(1-'Dep r by equipment nipa tables'!AQ25)+'Investment from Nipa Tables'!CI28/Prices!AP58</f>
        <v>6.0990420838495005</v>
      </c>
      <c r="AR33" s="35">
        <f>+AQ33*(1-'Dep r by equipment nipa tables'!AR25)+'Investment from Nipa Tables'!CJ28/Prices!AQ58</f>
        <v>8.8957882483339041</v>
      </c>
      <c r="AS33" s="35">
        <f>+AR33*(1-'Dep r by equipment nipa tables'!AS25)+'Investment from Nipa Tables'!CK28/Prices!AR58</f>
        <v>11.627747823124768</v>
      </c>
      <c r="AT33" s="35">
        <f>+AS33*(1-'Dep r by equipment nipa tables'!AT25)+'Investment from Nipa Tables'!CL28/Prices!AS58</f>
        <v>15.286268710029775</v>
      </c>
      <c r="AU33" s="35">
        <f>+AT33*(1-'Dep r by equipment nipa tables'!AU25)+'Investment from Nipa Tables'!CM28/Prices!AT58</f>
        <v>18.918266690513658</v>
      </c>
      <c r="AV33" s="35">
        <f>+AU33*(1-'Dep r by equipment nipa tables'!AV25)+'Investment from Nipa Tables'!CN28/Prices!AU58</f>
        <v>22.599598417711729</v>
      </c>
      <c r="AW33" s="35">
        <f>+AV33*(1-'Dep r by equipment nipa tables'!AW25)+'Investment from Nipa Tables'!CO28/Prices!AV58</f>
        <v>28.142898630778141</v>
      </c>
      <c r="AX33" s="35">
        <f>+AW33*(1-'Dep r by equipment nipa tables'!AX25)+'Investment from Nipa Tables'!CP28/Prices!AW58</f>
        <v>36.090074653630687</v>
      </c>
      <c r="AY33" s="35">
        <f>+AX33*(1-'Dep r by equipment nipa tables'!AY25)+'Investment from Nipa Tables'!CQ28/Prices!AX58</f>
        <v>44.063631613159203</v>
      </c>
      <c r="AZ33" s="35">
        <f>+AY33*(1-'Dep r by equipment nipa tables'!AZ25)+'Investment from Nipa Tables'!CR28/Prices!AY58</f>
        <v>54.201414034473032</v>
      </c>
      <c r="BA33" s="35">
        <f>+AZ33*(1-'Dep r by equipment nipa tables'!BA25)+'Investment from Nipa Tables'!CS28/Prices!AZ58</f>
        <v>66.379582974121391</v>
      </c>
      <c r="BB33" s="35">
        <f>+BA33*(1-'Dep r by equipment nipa tables'!BB25)+'Investment from Nipa Tables'!CT28/Prices!BA58</f>
        <v>86.583689401043998</v>
      </c>
      <c r="BC33" s="35">
        <f>+BB33*(1-'Dep r by equipment nipa tables'!BC25)+'Investment from Nipa Tables'!CU28/Prices!BB58</f>
        <v>115.81055915213321</v>
      </c>
      <c r="BD33" s="35">
        <f>+BC33*(1-'Dep r by equipment nipa tables'!BD25)+'Investment from Nipa Tables'!CV28/Prices!BC58</f>
        <v>161.6112155902066</v>
      </c>
      <c r="BE33" s="35">
        <f>+BD33*(1-'Dep r by equipment nipa tables'!BE25)+'Investment from Nipa Tables'!CW28/Prices!BD58</f>
        <v>212.5459504258352</v>
      </c>
      <c r="BF33" s="35">
        <f>+BE33*(1-'Dep r by equipment nipa tables'!BF25)+'Investment from Nipa Tables'!CX28/Prices!BE58</f>
        <v>272.57543307165423</v>
      </c>
      <c r="BG33" s="35">
        <f>+BF33*(1-'Dep r by equipment nipa tables'!BG25)+'Investment from Nipa Tables'!CY28/Prices!BF58</f>
        <v>341.95127929297803</v>
      </c>
      <c r="BH33" s="35">
        <f>+BG33*(1-'Dep r by equipment nipa tables'!BH25)+'Investment from Nipa Tables'!CZ28/Prices!BG58</f>
        <v>394.7296347283808</v>
      </c>
      <c r="BI33" s="35">
        <f>+BH33*(1-'Dep r by equipment nipa tables'!BI25)+'Investment from Nipa Tables'!DA28/Prices!BH58</f>
        <v>450.76186331688587</v>
      </c>
      <c r="BJ33" s="35">
        <f>+BI33*(1-'Dep r by equipment nipa tables'!BJ25)+'Investment from Nipa Tables'!DB28/Prices!BI58</f>
        <v>500.0599328451521</v>
      </c>
      <c r="BK33" s="35">
        <f>+BJ33*(1-'Dep r by equipment nipa tables'!BK25)+'Investment from Nipa Tables'!DC28/Prices!BJ58</f>
        <v>556.81636772226045</v>
      </c>
      <c r="BL33" s="35">
        <f>+BK33*(1-'Dep r by equipment nipa tables'!BL25)+'Investment from Nipa Tables'!DD28/Prices!BK58</f>
        <v>616.56377839138167</v>
      </c>
      <c r="BM33" s="35">
        <f>+BL33*(1-'Dep r by equipment nipa tables'!BM25)+'Investment from Nipa Tables'!DE28/Prices!BL58</f>
        <v>670.50996095865344</v>
      </c>
      <c r="BN33" s="35">
        <f>+BM33*(1-'Dep r by equipment nipa tables'!BN25)+'Investment from Nipa Tables'!DF28/Prices!BM58</f>
        <v>717.13996095865343</v>
      </c>
      <c r="BO33" s="35">
        <f>+BN33*(1-'Dep r by equipment nipa tables'!BO25)+'Investment from Nipa Tables'!DG28/Prices!BN58</f>
        <v>774.57446957799618</v>
      </c>
      <c r="BP33" s="35">
        <f>+BO33*(1-'Dep r by equipment nipa tables'!BP25)+'Investment from Nipa Tables'!DH28/Prices!BO58</f>
        <v>832.59539230729354</v>
      </c>
      <c r="BQ33" s="35">
        <f>+BP33*(1-'Dep r by equipment nipa tables'!BQ25)+'Investment from Nipa Tables'!DI28/Prices!BP58</f>
        <v>890.98218120037507</v>
      </c>
      <c r="BR33" s="35">
        <f>+BQ33*(1-'Dep r by equipment nipa tables'!BR25)+'Investment from Nipa Tables'!DJ28/Prices!BQ58</f>
        <v>949.64314922382607</v>
      </c>
      <c r="BS33" s="35">
        <f>+BR33*(1-'Dep r by equipment nipa tables'!BS25)+'Investment from Nipa Tables'!DK28/Prices!BR58</f>
        <v>1004.7018725517802</v>
      </c>
      <c r="BT33" s="35">
        <f>+BS33*(1-'Dep r by equipment nipa tables'!BT25)+'Investment from Nipa Tables'!DL28/Prices!BS58</f>
        <v>1058.812738800297</v>
      </c>
    </row>
    <row r="34" spans="1:72" x14ac:dyDescent="0.25">
      <c r="A34" s="29">
        <v>4</v>
      </c>
      <c r="B34" t="s">
        <v>65</v>
      </c>
      <c r="C34" s="35">
        <v>0</v>
      </c>
      <c r="D34" s="35">
        <f>+C34*(1-'Dep r by equipment nipa tables'!D26)+'Investment from Nipa Tables'!AV29/Prices!C59</f>
        <v>0</v>
      </c>
      <c r="E34" s="35">
        <f>+D34*(1-'Dep r by equipment nipa tables'!E26)+'Investment from Nipa Tables'!AW29/Prices!D59</f>
        <v>0</v>
      </c>
      <c r="F34" s="35">
        <f>+E34*(1-'Dep r by equipment nipa tables'!F26)+'Investment from Nipa Tables'!AX29/Prices!E59</f>
        <v>0</v>
      </c>
      <c r="G34" s="35">
        <f>+F34*(1-'Dep r by equipment nipa tables'!G26)+'Investment from Nipa Tables'!AY29/Prices!F59</f>
        <v>0</v>
      </c>
      <c r="H34" s="35">
        <f>+G34*(1-'Dep r by equipment nipa tables'!H26)+'Investment from Nipa Tables'!AZ29/Prices!G59</f>
        <v>0</v>
      </c>
      <c r="I34" s="35">
        <f>+H34*(1-'Dep r by equipment nipa tables'!I26)+'Investment from Nipa Tables'!BA29/Prices!H59</f>
        <v>0</v>
      </c>
      <c r="J34" s="35">
        <f>+I34*(1-'Dep r by equipment nipa tables'!J26)+'Investment from Nipa Tables'!BB29/Prices!I59</f>
        <v>0</v>
      </c>
      <c r="K34" s="35">
        <f>+J34*(1-'Dep r by equipment nipa tables'!K26)+'Investment from Nipa Tables'!BC29/Prices!J59</f>
        <v>0</v>
      </c>
      <c r="L34" s="35">
        <f>+K34*(1-'Dep r by equipment nipa tables'!L26)+'Investment from Nipa Tables'!BD29/Prices!K59</f>
        <v>0</v>
      </c>
      <c r="M34" s="35">
        <f>+L34*(1-'Dep r by equipment nipa tables'!M26)+'Investment from Nipa Tables'!BE29/Prices!L59</f>
        <v>0</v>
      </c>
      <c r="N34" s="35">
        <f>+M34*(1-'Dep r by equipment nipa tables'!N26)+'Investment from Nipa Tables'!BF29/Prices!M59</f>
        <v>0</v>
      </c>
      <c r="O34" s="35">
        <f>+N34*(1-'Dep r by equipment nipa tables'!O26)+'Investment from Nipa Tables'!BG29/Prices!N59</f>
        <v>0</v>
      </c>
      <c r="P34" s="35">
        <f>+O34*(1-'Dep r by equipment nipa tables'!P26)+'Investment from Nipa Tables'!BH29/Prices!O59</f>
        <v>0</v>
      </c>
      <c r="Q34" s="35">
        <f>+P34*(1-'Dep r by equipment nipa tables'!Q26)+'Investment from Nipa Tables'!BI29/Prices!P59</f>
        <v>0</v>
      </c>
      <c r="R34" s="35">
        <f>+Q34*(1-'Dep r by equipment nipa tables'!R26)+'Investment from Nipa Tables'!BJ29/Prices!Q59</f>
        <v>0</v>
      </c>
      <c r="S34" s="35">
        <f>+R34*(1-'Dep r by equipment nipa tables'!S26)+'Investment from Nipa Tables'!BK29/Prices!R59</f>
        <v>0</v>
      </c>
      <c r="T34" s="35">
        <f>+S34*(1-'Dep r by equipment nipa tables'!T26)+'Investment from Nipa Tables'!BL29/Prices!S59</f>
        <v>0</v>
      </c>
      <c r="U34" s="35">
        <f>+T34*(1-'Dep r by equipment nipa tables'!U26)+'Investment from Nipa Tables'!BM29/Prices!T59</f>
        <v>0</v>
      </c>
      <c r="V34" s="35">
        <f>+U34*(1-'Dep r by equipment nipa tables'!V26)+'Investment from Nipa Tables'!BN29/Prices!U59</f>
        <v>0</v>
      </c>
      <c r="W34" s="35">
        <f>+V34*(1-'Dep r by equipment nipa tables'!W26)+'Investment from Nipa Tables'!BO29/Prices!V59</f>
        <v>0</v>
      </c>
      <c r="X34" s="35">
        <f>+W34*(1-'Dep r by equipment nipa tables'!X26)+'Investment from Nipa Tables'!BP29/Prices!W59</f>
        <v>0</v>
      </c>
      <c r="Y34" s="35">
        <f>+X34*(1-'Dep r by equipment nipa tables'!Y26)+'Investment from Nipa Tables'!BQ29/Prices!X59</f>
        <v>0</v>
      </c>
      <c r="Z34" s="35">
        <f>+Y34*(1-'Dep r by equipment nipa tables'!Z26)+'Investment from Nipa Tables'!BR29/Prices!Y59</f>
        <v>0</v>
      </c>
      <c r="AA34" s="35">
        <f>+Z34*(1-'Dep r by equipment nipa tables'!AA26)+'Investment from Nipa Tables'!BS29/Prices!Z59</f>
        <v>0</v>
      </c>
      <c r="AB34" s="35">
        <f>+AA34*(1-'Dep r by equipment nipa tables'!AB26)+'Investment from Nipa Tables'!BT29/Prices!AA59</f>
        <v>4.7060894208756954E-5</v>
      </c>
      <c r="AC34" s="35">
        <f>+AB34*(1-'Dep r by equipment nipa tables'!AC26)+'Investment from Nipa Tables'!BU29/Prices!AB59</f>
        <v>5.4731320458713548E-3</v>
      </c>
      <c r="AD34" s="35">
        <f>+AC34*(1-'Dep r by equipment nipa tables'!AD26)+'Investment from Nipa Tables'!BV29/Prices!AC59</f>
        <v>1.2980844682139416E-2</v>
      </c>
      <c r="AE34" s="35">
        <f>+AD34*(1-'Dep r by equipment nipa tables'!AE26)+'Investment from Nipa Tables'!BW29/Prices!AD59</f>
        <v>2.2515422374589214E-2</v>
      </c>
      <c r="AF34" s="35">
        <f>+AE34*(1-'Dep r by equipment nipa tables'!AF26)+'Investment from Nipa Tables'!BX29/Prices!AE59</f>
        <v>3.6244664127714793E-2</v>
      </c>
      <c r="AG34" s="35">
        <f>+AF34*(1-'Dep r by equipment nipa tables'!AG26)+'Investment from Nipa Tables'!BY29/Prices!AF59</f>
        <v>6.2292524681322556E-2</v>
      </c>
      <c r="AH34" s="35">
        <f>+AG34*(1-'Dep r by equipment nipa tables'!AH26)+'Investment from Nipa Tables'!BZ29/Prices!AG59</f>
        <v>9.4466802993762602E-2</v>
      </c>
      <c r="AI34" s="35">
        <f>+AH34*(1-'Dep r by equipment nipa tables'!AI26)+'Investment from Nipa Tables'!CA29/Prices!AH59</f>
        <v>0.15197715340664797</v>
      </c>
      <c r="AJ34" s="35">
        <f>+AI34*(1-'Dep r by equipment nipa tables'!AJ26)+'Investment from Nipa Tables'!CB29/Prices!AI59</f>
        <v>0.25848683513671733</v>
      </c>
      <c r="AK34" s="35">
        <f>+AJ34*(1-'Dep r by equipment nipa tables'!AK26)+'Investment from Nipa Tables'!CC29/Prices!AJ59</f>
        <v>0.46876264626829078</v>
      </c>
      <c r="AL34" s="35">
        <f>+AK34*(1-'Dep r by equipment nipa tables'!AL26)+'Investment from Nipa Tables'!CD29/Prices!AK59</f>
        <v>0.71765317336652035</v>
      </c>
      <c r="AM34" s="35">
        <f>+AL34*(1-'Dep r by equipment nipa tables'!AM26)+'Investment from Nipa Tables'!CE29/Prices!AL59</f>
        <v>1.0521635837678669</v>
      </c>
      <c r="AN34" s="35">
        <f>+AM34*(1-'Dep r by equipment nipa tables'!AN26)+'Investment from Nipa Tables'!CF29/Prices!AM59</f>
        <v>1.5676366152797261</v>
      </c>
      <c r="AO34" s="35">
        <f>+AN34*(1-'Dep r by equipment nipa tables'!AO26)+'Investment from Nipa Tables'!CG29/Prices!AN59</f>
        <v>2.3243958126298443</v>
      </c>
      <c r="AP34" s="35">
        <f>+AO34*(1-'Dep r by equipment nipa tables'!AP26)+'Investment from Nipa Tables'!CH29/Prices!AO59</f>
        <v>2.9673723533087042</v>
      </c>
      <c r="AQ34" s="35">
        <f>+AP34*(1-'Dep r by equipment nipa tables'!AQ26)+'Investment from Nipa Tables'!CI29/Prices!AP59</f>
        <v>3.8390512501528198</v>
      </c>
      <c r="AR34" s="35">
        <f>+AQ34*(1-'Dep r by equipment nipa tables'!AR26)+'Investment from Nipa Tables'!CJ29/Prices!AQ59</f>
        <v>5.0530023317358763</v>
      </c>
      <c r="AS34" s="35">
        <f>+AR34*(1-'Dep r by equipment nipa tables'!AS26)+'Investment from Nipa Tables'!CK29/Prices!AR59</f>
        <v>6.0681091438528281</v>
      </c>
      <c r="AT34" s="35">
        <f>+AS34*(1-'Dep r by equipment nipa tables'!AT26)+'Investment from Nipa Tables'!CL29/Prices!AS59</f>
        <v>7.5715561523395136</v>
      </c>
      <c r="AU34" s="35">
        <f>+AT34*(1-'Dep r by equipment nipa tables'!AU26)+'Investment from Nipa Tables'!CM29/Prices!AT59</f>
        <v>9.091574703708508</v>
      </c>
      <c r="AV34" s="35">
        <f>+AU34*(1-'Dep r by equipment nipa tables'!AV26)+'Investment from Nipa Tables'!CN29/Prices!AU59</f>
        <v>10.675745412942115</v>
      </c>
      <c r="AW34" s="35">
        <f>+AV34*(1-'Dep r by equipment nipa tables'!AW26)+'Investment from Nipa Tables'!CO29/Prices!AV59</f>
        <v>13.165667990516093</v>
      </c>
      <c r="AX34" s="35">
        <f>+AW34*(1-'Dep r by equipment nipa tables'!AX26)+'Investment from Nipa Tables'!CP29/Prices!AW59</f>
        <v>16.480307975857784</v>
      </c>
      <c r="AY34" s="35">
        <f>+AX34*(1-'Dep r by equipment nipa tables'!AY26)+'Investment from Nipa Tables'!CQ29/Prices!AX59</f>
        <v>20.061492157509381</v>
      </c>
      <c r="AZ34" s="35">
        <f>+AY34*(1-'Dep r by equipment nipa tables'!AZ26)+'Investment from Nipa Tables'!CR29/Prices!AY59</f>
        <v>25.428313366860301</v>
      </c>
      <c r="BA34" s="35">
        <f>+AZ34*(1-'Dep r by equipment nipa tables'!BA26)+'Investment from Nipa Tables'!CS29/Prices!AZ59</f>
        <v>34.485007011386749</v>
      </c>
      <c r="BB34" s="35">
        <f>+BA34*(1-'Dep r by equipment nipa tables'!BB26)+'Investment from Nipa Tables'!CT29/Prices!BA59</f>
        <v>48.364591161897884</v>
      </c>
      <c r="BC34" s="35">
        <f>+BB34*(1-'Dep r by equipment nipa tables'!BC26)+'Investment from Nipa Tables'!CU29/Prices!BB59</f>
        <v>65.742793070486528</v>
      </c>
      <c r="BD34" s="35">
        <f>+BC34*(1-'Dep r by equipment nipa tables'!BD26)+'Investment from Nipa Tables'!CV29/Prices!BC59</f>
        <v>90.998257887445902</v>
      </c>
      <c r="BE34" s="35">
        <f>+BD34*(1-'Dep r by equipment nipa tables'!BE26)+'Investment from Nipa Tables'!CW29/Prices!BD59</f>
        <v>122.77889946557588</v>
      </c>
      <c r="BF34" s="35">
        <f>+BE34*(1-'Dep r by equipment nipa tables'!BF26)+'Investment from Nipa Tables'!CX29/Prices!BE59</f>
        <v>151.11867867699792</v>
      </c>
      <c r="BG34" s="35">
        <f>+BF34*(1-'Dep r by equipment nipa tables'!BG26)+'Investment from Nipa Tables'!CY29/Prices!BF59</f>
        <v>185.01997351480946</v>
      </c>
      <c r="BH34" s="35">
        <f>+BG34*(1-'Dep r by equipment nipa tables'!BH26)+'Investment from Nipa Tables'!CZ29/Prices!BG59</f>
        <v>225.64618992846209</v>
      </c>
      <c r="BI34" s="35">
        <f>+BH34*(1-'Dep r by equipment nipa tables'!BI26)+'Investment from Nipa Tables'!DA29/Prices!BH59</f>
        <v>278.78198331608445</v>
      </c>
      <c r="BJ34" s="35">
        <f>+BI34*(1-'Dep r by equipment nipa tables'!BJ26)+'Investment from Nipa Tables'!DB29/Prices!BI59</f>
        <v>331.33878298239051</v>
      </c>
      <c r="BK34" s="35">
        <f>+BJ34*(1-'Dep r by equipment nipa tables'!BK26)+'Investment from Nipa Tables'!DC29/Prices!BJ59</f>
        <v>388.80234721206614</v>
      </c>
      <c r="BL34" s="35">
        <f>+BK34*(1-'Dep r by equipment nipa tables'!BL26)+'Investment from Nipa Tables'!DD29/Prices!BK59</f>
        <v>443.04354265782911</v>
      </c>
      <c r="BM34" s="35">
        <f>+BL34*(1-'Dep r by equipment nipa tables'!BM26)+'Investment from Nipa Tables'!DE29/Prices!BL59</f>
        <v>499.47275783559587</v>
      </c>
      <c r="BN34" s="35">
        <f>+BM34*(1-'Dep r by equipment nipa tables'!BN26)+'Investment from Nipa Tables'!DF29/Prices!BM59</f>
        <v>544.79275783559592</v>
      </c>
      <c r="BO34" s="35">
        <f>+BN34*(1-'Dep r by equipment nipa tables'!BO26)+'Investment from Nipa Tables'!DG29/Prices!BN59</f>
        <v>610.40392392069566</v>
      </c>
      <c r="BP34" s="35">
        <f>+BO34*(1-'Dep r by equipment nipa tables'!BP26)+'Investment from Nipa Tables'!DH29/Prices!BO59</f>
        <v>669.90225640307006</v>
      </c>
      <c r="BQ34" s="35">
        <f>+BP34*(1-'Dep r by equipment nipa tables'!BQ26)+'Investment from Nipa Tables'!DI29/Prices!BP59</f>
        <v>731.88481028405477</v>
      </c>
      <c r="BR34" s="35">
        <f>+BQ34*(1-'Dep r by equipment nipa tables'!BR26)+'Investment from Nipa Tables'!DJ29/Prices!BQ59</f>
        <v>799.76504926903999</v>
      </c>
      <c r="BS34" s="35">
        <f>+BR34*(1-'Dep r by equipment nipa tables'!BS26)+'Investment from Nipa Tables'!DK29/Prices!BR59</f>
        <v>866.66929886559728</v>
      </c>
      <c r="BT34" s="35">
        <f>+BS34*(1-'Dep r by equipment nipa tables'!BT26)+'Investment from Nipa Tables'!DL29/Prices!BS59</f>
        <v>928.08083754446943</v>
      </c>
    </row>
    <row r="35" spans="1:72" x14ac:dyDescent="0.25">
      <c r="A35" s="29">
        <v>4</v>
      </c>
      <c r="B35" t="s">
        <v>67</v>
      </c>
      <c r="C35" s="35">
        <v>0</v>
      </c>
      <c r="D35" s="35">
        <f>+C35*(1-'Dep r by equipment nipa tables'!D27)+'Investment from Nipa Tables'!AV30/Prices!C60</f>
        <v>0</v>
      </c>
      <c r="E35" s="35">
        <f>+D35*(1-'Dep r by equipment nipa tables'!E27)+'Investment from Nipa Tables'!AW30/Prices!D60</f>
        <v>0</v>
      </c>
      <c r="F35" s="35">
        <f>+E35*(1-'Dep r by equipment nipa tables'!F27)+'Investment from Nipa Tables'!AX30/Prices!E60</f>
        <v>0</v>
      </c>
      <c r="G35" s="35">
        <f>+F35*(1-'Dep r by equipment nipa tables'!G27)+'Investment from Nipa Tables'!AY30/Prices!F60</f>
        <v>0</v>
      </c>
      <c r="H35" s="35">
        <f>+G35*(1-'Dep r by equipment nipa tables'!H27)+'Investment from Nipa Tables'!AZ30/Prices!G60</f>
        <v>0</v>
      </c>
      <c r="I35" s="35">
        <f>+H35*(1-'Dep r by equipment nipa tables'!I27)+'Investment from Nipa Tables'!BA30/Prices!H60</f>
        <v>0</v>
      </c>
      <c r="J35" s="35">
        <f>+I35*(1-'Dep r by equipment nipa tables'!J27)+'Investment from Nipa Tables'!BB30/Prices!I60</f>
        <v>0</v>
      </c>
      <c r="K35" s="35">
        <f>+J35*(1-'Dep r by equipment nipa tables'!K27)+'Investment from Nipa Tables'!BC30/Prices!J60</f>
        <v>0</v>
      </c>
      <c r="L35" s="35">
        <f>+K35*(1-'Dep r by equipment nipa tables'!L27)+'Investment from Nipa Tables'!BD30/Prices!K60</f>
        <v>0</v>
      </c>
      <c r="M35" s="35">
        <f>+L35*(1-'Dep r by equipment nipa tables'!M27)+'Investment from Nipa Tables'!BE30/Prices!L60</f>
        <v>0</v>
      </c>
      <c r="N35" s="35">
        <f>+M35*(1-'Dep r by equipment nipa tables'!N27)+'Investment from Nipa Tables'!BF30/Prices!M60</f>
        <v>0</v>
      </c>
      <c r="O35" s="35">
        <f>+N35*(1-'Dep r by equipment nipa tables'!O27)+'Investment from Nipa Tables'!BG30/Prices!N60</f>
        <v>0</v>
      </c>
      <c r="P35" s="35">
        <f>+O35*(1-'Dep r by equipment nipa tables'!P27)+'Investment from Nipa Tables'!BH30/Prices!O60</f>
        <v>2.64554016248159E-6</v>
      </c>
      <c r="Q35" s="35">
        <f>+P35*(1-'Dep r by equipment nipa tables'!Q27)+'Investment from Nipa Tables'!BI30/Prices!P60</f>
        <v>4.307884447683248E-5</v>
      </c>
      <c r="R35" s="35">
        <f>+Q35*(1-'Dep r by equipment nipa tables'!R27)+'Investment from Nipa Tables'!BJ30/Prices!Q60</f>
        <v>1.5254063049847941E-4</v>
      </c>
      <c r="S35" s="35">
        <f>+R35*(1-'Dep r by equipment nipa tables'!S27)+'Investment from Nipa Tables'!BK30/Prices!R60</f>
        <v>3.8400993647418969E-4</v>
      </c>
      <c r="T35" s="35">
        <f>+S35*(1-'Dep r by equipment nipa tables'!T27)+'Investment from Nipa Tables'!BL30/Prices!S60</f>
        <v>1.304225274499117E-3</v>
      </c>
      <c r="U35" s="35">
        <f>+T35*(1-'Dep r by equipment nipa tables'!U27)+'Investment from Nipa Tables'!BM30/Prices!T60</f>
        <v>2.8723943171301025E-3</v>
      </c>
      <c r="V35" s="35">
        <f>+U35*(1-'Dep r by equipment nipa tables'!V27)+'Investment from Nipa Tables'!BN30/Prices!U60</f>
        <v>5.3437916111695877E-3</v>
      </c>
      <c r="W35" s="35">
        <f>+V35*(1-'Dep r by equipment nipa tables'!W27)+'Investment from Nipa Tables'!BO30/Prices!V60</f>
        <v>1.0698290882745532E-2</v>
      </c>
      <c r="X35" s="35">
        <f>+W35*(1-'Dep r by equipment nipa tables'!X27)+'Investment from Nipa Tables'!BP30/Prices!W60</f>
        <v>1.6840818258211945E-2</v>
      </c>
      <c r="Y35" s="35">
        <f>+X35*(1-'Dep r by equipment nipa tables'!Y27)+'Investment from Nipa Tables'!BQ30/Prices!X60</f>
        <v>2.3907824978556487E-2</v>
      </c>
      <c r="Z35" s="35">
        <f>+Y35*(1-'Dep r by equipment nipa tables'!Z27)+'Investment from Nipa Tables'!BR30/Prices!Y60</f>
        <v>3.2533760172355985E-2</v>
      </c>
      <c r="AA35" s="35">
        <f>+Z35*(1-'Dep r by equipment nipa tables'!AA27)+'Investment from Nipa Tables'!BS30/Prices!Z60</f>
        <v>4.24952238202429E-2</v>
      </c>
      <c r="AB35" s="35">
        <f>+AA35*(1-'Dep r by equipment nipa tables'!AB27)+'Investment from Nipa Tables'!BT30/Prices!AA60</f>
        <v>5.4895769444250356E-2</v>
      </c>
      <c r="AC35" s="35">
        <f>+AB35*(1-'Dep r by equipment nipa tables'!AC27)+'Investment from Nipa Tables'!BU30/Prices!AB60</f>
        <v>6.9131913110978035E-2</v>
      </c>
      <c r="AD35" s="35">
        <f>+AC35*(1-'Dep r by equipment nipa tables'!AD27)+'Investment from Nipa Tables'!BV30/Prices!AC60</f>
        <v>8.1378100116038229E-2</v>
      </c>
      <c r="AE35" s="35">
        <f>+AD35*(1-'Dep r by equipment nipa tables'!AE27)+'Investment from Nipa Tables'!BW30/Prices!AD60</f>
        <v>9.3739133646170772E-2</v>
      </c>
      <c r="AF35" s="35">
        <f>+AE35*(1-'Dep r by equipment nipa tables'!AF27)+'Investment from Nipa Tables'!BX30/Prices!AE60</f>
        <v>0.10620544811636788</v>
      </c>
      <c r="AG35" s="35">
        <f>+AF35*(1-'Dep r by equipment nipa tables'!AG27)+'Investment from Nipa Tables'!BY30/Prices!AF60</f>
        <v>0.12122930776151992</v>
      </c>
      <c r="AH35" s="35">
        <f>+AG35*(1-'Dep r by equipment nipa tables'!AH27)+'Investment from Nipa Tables'!BZ30/Prices!AG60</f>
        <v>0.14471540987460768</v>
      </c>
      <c r="AI35" s="35">
        <f>+AH35*(1-'Dep r by equipment nipa tables'!AI27)+'Investment from Nipa Tables'!CA30/Prices!AH60</f>
        <v>0.18780673871423359</v>
      </c>
      <c r="AJ35" s="35">
        <f>+AI35*(1-'Dep r by equipment nipa tables'!AJ27)+'Investment from Nipa Tables'!CB30/Prices!AI60</f>
        <v>0.23731123867327991</v>
      </c>
      <c r="AK35" s="35">
        <f>+AJ35*(1-'Dep r by equipment nipa tables'!AK27)+'Investment from Nipa Tables'!CC30/Prices!AJ60</f>
        <v>0.30932525808579925</v>
      </c>
      <c r="AL35" s="35">
        <f>+AK35*(1-'Dep r by equipment nipa tables'!AL27)+'Investment from Nipa Tables'!CD30/Prices!AK60</f>
        <v>0.40234936838964835</v>
      </c>
      <c r="AM35" s="35">
        <f>+AL35*(1-'Dep r by equipment nipa tables'!AM27)+'Investment from Nipa Tables'!CE30/Prices!AL60</f>
        <v>0.53453362741507149</v>
      </c>
      <c r="AN35" s="35">
        <f>+AM35*(1-'Dep r by equipment nipa tables'!AN27)+'Investment from Nipa Tables'!CF30/Prices!AM60</f>
        <v>0.68161733825354776</v>
      </c>
      <c r="AO35" s="35">
        <f>+AN35*(1-'Dep r by equipment nipa tables'!AO27)+'Investment from Nipa Tables'!CG30/Prices!AN60</f>
        <v>0.98446511605694309</v>
      </c>
      <c r="AP35" s="35">
        <f>+AO35*(1-'Dep r by equipment nipa tables'!AP27)+'Investment from Nipa Tables'!CH30/Prices!AO60</f>
        <v>1.426299610618339</v>
      </c>
      <c r="AQ35" s="35">
        <f>+AP35*(1-'Dep r by equipment nipa tables'!AQ27)+'Investment from Nipa Tables'!CI30/Prices!AP60</f>
        <v>1.8827996198008106</v>
      </c>
      <c r="AR35" s="35">
        <f>+AQ35*(1-'Dep r by equipment nipa tables'!AR27)+'Investment from Nipa Tables'!CJ30/Prices!AQ60</f>
        <v>1.8827996198008106</v>
      </c>
      <c r="AS35" s="35">
        <f>+AR35*(1-'Dep r by equipment nipa tables'!AS27)+'Investment from Nipa Tables'!CK30/Prices!AR60</f>
        <v>1.8827996198008106</v>
      </c>
      <c r="AT35" s="35">
        <f>+AS35*(1-'Dep r by equipment nipa tables'!AT27)+'Investment from Nipa Tables'!CL30/Prices!AS60</f>
        <v>1.8827996198008106</v>
      </c>
      <c r="AU35" s="35">
        <f>+AT35*(1-'Dep r by equipment nipa tables'!AU27)+'Investment from Nipa Tables'!CM30/Prices!AT60</f>
        <v>1.8827996198008106</v>
      </c>
      <c r="AV35" s="35">
        <f>+AU35*(1-'Dep r by equipment nipa tables'!AV27)+'Investment from Nipa Tables'!CN30/Prices!AU60</f>
        <v>1.8827996198008106</v>
      </c>
      <c r="AW35" s="35">
        <f>+AV35*(1-'Dep r by equipment nipa tables'!AW27)+'Investment from Nipa Tables'!CO30/Prices!AV60</f>
        <v>1.8827996198008106</v>
      </c>
      <c r="AX35" s="35">
        <f>+AW35*(1-'Dep r by equipment nipa tables'!AX27)+'Investment from Nipa Tables'!CP30/Prices!AW60</f>
        <v>1.8827996198008106</v>
      </c>
      <c r="AY35" s="35">
        <f>+AX35*(1-'Dep r by equipment nipa tables'!AY27)+'Investment from Nipa Tables'!CQ30/Prices!AX60</f>
        <v>1.8827996198008106</v>
      </c>
      <c r="AZ35" s="35">
        <f>+AY35*(1-'Dep r by equipment nipa tables'!AZ27)+'Investment from Nipa Tables'!CR30/Prices!AY60</f>
        <v>1.8827996198008106</v>
      </c>
      <c r="BA35" s="35">
        <f>+AZ35*(1-'Dep r by equipment nipa tables'!BA27)+'Investment from Nipa Tables'!CS30/Prices!AZ60</f>
        <v>1.8827996198008106</v>
      </c>
      <c r="BB35" s="35">
        <f>+BA35*(1-'Dep r by equipment nipa tables'!BB27)+'Investment from Nipa Tables'!CT30/Prices!BA60</f>
        <v>1.8827996198008106</v>
      </c>
      <c r="BC35" s="35">
        <f>+BB35*(1-'Dep r by equipment nipa tables'!BC27)+'Investment from Nipa Tables'!CU30/Prices!BB60</f>
        <v>1.8827996198008106</v>
      </c>
      <c r="BD35" s="35">
        <f>+BC35*(1-'Dep r by equipment nipa tables'!BD27)+'Investment from Nipa Tables'!CV30/Prices!BC60</f>
        <v>1.8827996198008106</v>
      </c>
      <c r="BE35" s="35">
        <f>+BD35*(1-'Dep r by equipment nipa tables'!BE27)+'Investment from Nipa Tables'!CW30/Prices!BD60</f>
        <v>1.8827996198008106</v>
      </c>
      <c r="BF35" s="35">
        <f>+BE35*(1-'Dep r by equipment nipa tables'!BF27)+'Investment from Nipa Tables'!CX30/Prices!BE60</f>
        <v>1.8827996198008106</v>
      </c>
      <c r="BG35" s="35">
        <f>+BF35*(1-'Dep r by equipment nipa tables'!BG27)+'Investment from Nipa Tables'!CY30/Prices!BF60</f>
        <v>1.8827996198008106</v>
      </c>
      <c r="BH35" s="35">
        <f>+BG35*(1-'Dep r by equipment nipa tables'!BH27)+'Investment from Nipa Tables'!CZ30/Prices!BG60</f>
        <v>1.8827996198008106</v>
      </c>
      <c r="BI35" s="35">
        <f>+BH35*(1-'Dep r by equipment nipa tables'!BI27)+'Investment from Nipa Tables'!DA30/Prices!BH60</f>
        <v>1.8827996198008106</v>
      </c>
      <c r="BJ35" s="35">
        <f>+BI35*(1-'Dep r by equipment nipa tables'!BJ27)+'Investment from Nipa Tables'!DB30/Prices!BI60</f>
        <v>1.8827996198008106</v>
      </c>
      <c r="BK35" s="35">
        <f>+BJ35*(1-'Dep r by equipment nipa tables'!BK27)+'Investment from Nipa Tables'!DC30/Prices!BJ60</f>
        <v>1.8827996198008106</v>
      </c>
      <c r="BL35" s="35">
        <f>+BK35*(1-'Dep r by equipment nipa tables'!BL27)+'Investment from Nipa Tables'!DD30/Prices!BK60</f>
        <v>1.8827996198008106</v>
      </c>
      <c r="BM35" s="35">
        <f>+BL35*(1-'Dep r by equipment nipa tables'!BM27)+'Investment from Nipa Tables'!DE30/Prices!BL60</f>
        <v>1.8827996198008106</v>
      </c>
      <c r="BN35" s="35">
        <f>+BM35*(1-'Dep r by equipment nipa tables'!BN27)+'Investment from Nipa Tables'!DF30/Prices!BM60</f>
        <v>1.8827996198008106</v>
      </c>
      <c r="BO35" s="35">
        <f>+BN35*(1-'Dep r by equipment nipa tables'!BO27)+'Investment from Nipa Tables'!DG30/Prices!BN60</f>
        <v>1.8827996198008106</v>
      </c>
      <c r="BP35" s="35">
        <f>+BO35*(1-'Dep r by equipment nipa tables'!BP27)+'Investment from Nipa Tables'!DH30/Prices!BO60</f>
        <v>1.8827996198008106</v>
      </c>
      <c r="BQ35" s="35">
        <f>+BP35*(1-'Dep r by equipment nipa tables'!BQ27)+'Investment from Nipa Tables'!DI30/Prices!BP60</f>
        <v>1.8827996198008106</v>
      </c>
      <c r="BR35" s="35">
        <f>+BQ35*(1-'Dep r by equipment nipa tables'!BR27)+'Investment from Nipa Tables'!DJ30/Prices!BQ60</f>
        <v>1.8827996198008106</v>
      </c>
      <c r="BS35" s="35">
        <f>+BR35*(1-'Dep r by equipment nipa tables'!BS27)+'Investment from Nipa Tables'!DK30/Prices!BR60</f>
        <v>1.8827996198008106</v>
      </c>
      <c r="BT35" s="35">
        <f>+BS35*(1-'Dep r by equipment nipa tables'!BT27)+'Investment from Nipa Tables'!DL30/Prices!BS60</f>
        <v>1.8827996198008106</v>
      </c>
    </row>
    <row r="36" spans="1:72" x14ac:dyDescent="0.25">
      <c r="A36" s="29">
        <v>4</v>
      </c>
      <c r="B36" t="s">
        <v>69</v>
      </c>
      <c r="C36" s="35">
        <v>0</v>
      </c>
      <c r="D36" s="35">
        <f>+C36*(1-'Dep r by equipment nipa tables'!D28)+'Investment from Nipa Tables'!AV31/Prices!C61</f>
        <v>0</v>
      </c>
      <c r="E36" s="35">
        <f>+D36*(1-'Dep r by equipment nipa tables'!E28)+'Investment from Nipa Tables'!AW31/Prices!D61</f>
        <v>0</v>
      </c>
      <c r="F36" s="35">
        <f>+E36*(1-'Dep r by equipment nipa tables'!F28)+'Investment from Nipa Tables'!AX31/Prices!E61</f>
        <v>0</v>
      </c>
      <c r="G36" s="35">
        <f>+F36*(1-'Dep r by equipment nipa tables'!G28)+'Investment from Nipa Tables'!AY31/Prices!F61</f>
        <v>0</v>
      </c>
      <c r="H36" s="35">
        <f>+G36*(1-'Dep r by equipment nipa tables'!H28)+'Investment from Nipa Tables'!AZ31/Prices!G61</f>
        <v>0</v>
      </c>
      <c r="I36" s="35">
        <f>+H36*(1-'Dep r by equipment nipa tables'!I28)+'Investment from Nipa Tables'!BA31/Prices!H61</f>
        <v>0</v>
      </c>
      <c r="J36" s="35">
        <f>+I36*(1-'Dep r by equipment nipa tables'!J28)+'Investment from Nipa Tables'!BB31/Prices!I61</f>
        <v>0</v>
      </c>
      <c r="K36" s="35">
        <f>+J36*(1-'Dep r by equipment nipa tables'!K28)+'Investment from Nipa Tables'!BC31/Prices!J61</f>
        <v>0</v>
      </c>
      <c r="L36" s="35">
        <f>+K36*(1-'Dep r by equipment nipa tables'!L28)+'Investment from Nipa Tables'!BD31/Prices!K61</f>
        <v>0</v>
      </c>
      <c r="M36" s="35">
        <f>+L36*(1-'Dep r by equipment nipa tables'!M28)+'Investment from Nipa Tables'!BE31/Prices!L61</f>
        <v>0</v>
      </c>
      <c r="N36" s="35">
        <f>+M36*(1-'Dep r by equipment nipa tables'!N28)+'Investment from Nipa Tables'!BF31/Prices!M61</f>
        <v>0</v>
      </c>
      <c r="O36" s="35">
        <f>+N36*(1-'Dep r by equipment nipa tables'!O28)+'Investment from Nipa Tables'!BG31/Prices!N61</f>
        <v>0</v>
      </c>
      <c r="P36" s="35">
        <f>+O36*(1-'Dep r by equipment nipa tables'!P28)+'Investment from Nipa Tables'!BH31/Prices!O61</f>
        <v>0</v>
      </c>
      <c r="Q36" s="35">
        <f>+P36*(1-'Dep r by equipment nipa tables'!Q28)+'Investment from Nipa Tables'!BI31/Prices!P61</f>
        <v>0</v>
      </c>
      <c r="R36" s="35">
        <f>+Q36*(1-'Dep r by equipment nipa tables'!R28)+'Investment from Nipa Tables'!BJ31/Prices!Q61</f>
        <v>0</v>
      </c>
      <c r="S36" s="35">
        <f>+R36*(1-'Dep r by equipment nipa tables'!S28)+'Investment from Nipa Tables'!BK31/Prices!R61</f>
        <v>0</v>
      </c>
      <c r="T36" s="35">
        <f>+S36*(1-'Dep r by equipment nipa tables'!T28)+'Investment from Nipa Tables'!BL31/Prices!S61</f>
        <v>0</v>
      </c>
      <c r="U36" s="35">
        <f>+T36*(1-'Dep r by equipment nipa tables'!U28)+'Investment from Nipa Tables'!BM31/Prices!T61</f>
        <v>0</v>
      </c>
      <c r="V36" s="35">
        <f>+U36*(1-'Dep r by equipment nipa tables'!V28)+'Investment from Nipa Tables'!BN31/Prices!U61</f>
        <v>0</v>
      </c>
      <c r="W36" s="35">
        <f>+V36*(1-'Dep r by equipment nipa tables'!W28)+'Investment from Nipa Tables'!BO31/Prices!V61</f>
        <v>0</v>
      </c>
      <c r="X36" s="35">
        <f>+W36*(1-'Dep r by equipment nipa tables'!X28)+'Investment from Nipa Tables'!BP31/Prices!W61</f>
        <v>0</v>
      </c>
      <c r="Y36" s="35">
        <f>+X36*(1-'Dep r by equipment nipa tables'!Y28)+'Investment from Nipa Tables'!BQ31/Prices!X61</f>
        <v>0</v>
      </c>
      <c r="Z36" s="35">
        <f>+Y36*(1-'Dep r by equipment nipa tables'!Z28)+'Investment from Nipa Tables'!BR31/Prices!Y61</f>
        <v>0</v>
      </c>
      <c r="AA36" s="35">
        <f>+Z36*(1-'Dep r by equipment nipa tables'!AA28)+'Investment from Nipa Tables'!BS31/Prices!Z61</f>
        <v>0</v>
      </c>
      <c r="AB36" s="35">
        <f>+AA36*(1-'Dep r by equipment nipa tables'!AB28)+'Investment from Nipa Tables'!BT31/Prices!AA61</f>
        <v>0</v>
      </c>
      <c r="AC36" s="35">
        <f>+AB36*(1-'Dep r by equipment nipa tables'!AC28)+'Investment from Nipa Tables'!BU31/Prices!AB61</f>
        <v>0</v>
      </c>
      <c r="AD36" s="35">
        <f>+AC36*(1-'Dep r by equipment nipa tables'!AD28)+'Investment from Nipa Tables'!BV31/Prices!AC61</f>
        <v>0</v>
      </c>
      <c r="AE36" s="35">
        <f>+AD36*(1-'Dep r by equipment nipa tables'!AE28)+'Investment from Nipa Tables'!BW31/Prices!AD61</f>
        <v>0</v>
      </c>
      <c r="AF36" s="35">
        <f>+AE36*(1-'Dep r by equipment nipa tables'!AF28)+'Investment from Nipa Tables'!BX31/Prices!AE61</f>
        <v>0</v>
      </c>
      <c r="AG36" s="35">
        <f>+AF36*(1-'Dep r by equipment nipa tables'!AG28)+'Investment from Nipa Tables'!BY31/Prices!AF61</f>
        <v>0</v>
      </c>
      <c r="AH36" s="35">
        <f>+AG36*(1-'Dep r by equipment nipa tables'!AH28)+'Investment from Nipa Tables'!BZ31/Prices!AG61</f>
        <v>0</v>
      </c>
      <c r="AI36" s="35">
        <f>+AH36*(1-'Dep r by equipment nipa tables'!AI28)+'Investment from Nipa Tables'!CA31/Prices!AH61</f>
        <v>0</v>
      </c>
      <c r="AJ36" s="35">
        <f>+AI36*(1-'Dep r by equipment nipa tables'!AJ28)+'Investment from Nipa Tables'!CB31/Prices!AI61</f>
        <v>0</v>
      </c>
      <c r="AK36" s="35">
        <f>+AJ36*(1-'Dep r by equipment nipa tables'!AK28)+'Investment from Nipa Tables'!CC31/Prices!AJ61</f>
        <v>0</v>
      </c>
      <c r="AL36" s="35">
        <f>+AK36*(1-'Dep r by equipment nipa tables'!AL28)+'Investment from Nipa Tables'!CD31/Prices!AK61</f>
        <v>0</v>
      </c>
      <c r="AM36" s="35">
        <f>+AL36*(1-'Dep r by equipment nipa tables'!AM28)+'Investment from Nipa Tables'!CE31/Prices!AL61</f>
        <v>0</v>
      </c>
      <c r="AN36" s="35">
        <f>+AM36*(1-'Dep r by equipment nipa tables'!AN28)+'Investment from Nipa Tables'!CF31/Prices!AM61</f>
        <v>0</v>
      </c>
      <c r="AO36" s="35">
        <f>+AN36*(1-'Dep r by equipment nipa tables'!AO28)+'Investment from Nipa Tables'!CG31/Prices!AN61</f>
        <v>0</v>
      </c>
      <c r="AP36" s="35">
        <f>+AO36*(1-'Dep r by equipment nipa tables'!AP28)+'Investment from Nipa Tables'!CH31/Prices!AO61</f>
        <v>0</v>
      </c>
      <c r="AQ36" s="35">
        <f>+AP36*(1-'Dep r by equipment nipa tables'!AQ28)+'Investment from Nipa Tables'!CI31/Prices!AP61</f>
        <v>0</v>
      </c>
      <c r="AR36" s="35">
        <f>+AQ36*(1-'Dep r by equipment nipa tables'!AR28)+'Investment from Nipa Tables'!CJ31/Prices!AQ61</f>
        <v>2.1953533356126198</v>
      </c>
      <c r="AS36" s="35">
        <f>+AR36*(1-'Dep r by equipment nipa tables'!AS28)+'Investment from Nipa Tables'!CK31/Prices!AR61</f>
        <v>5.132904163490462</v>
      </c>
      <c r="AT36" s="35">
        <f>+AS36*(1-'Dep r by equipment nipa tables'!AT28)+'Investment from Nipa Tables'!CL31/Prices!AS61</f>
        <v>8.8149510886150715</v>
      </c>
      <c r="AU36" s="35">
        <f>+AT36*(1-'Dep r by equipment nipa tables'!AU28)+'Investment from Nipa Tables'!CM31/Prices!AT61</f>
        <v>12.640192496131704</v>
      </c>
      <c r="AV36" s="35">
        <f>+AU36*(1-'Dep r by equipment nipa tables'!AV28)+'Investment from Nipa Tables'!CN31/Prices!AU61</f>
        <v>16.380882974552346</v>
      </c>
      <c r="AW36" s="35">
        <f>+AV36*(1-'Dep r by equipment nipa tables'!AW28)+'Investment from Nipa Tables'!CO31/Prices!AV61</f>
        <v>22.180705195867027</v>
      </c>
      <c r="AX36" s="35">
        <f>+AW36*(1-'Dep r by equipment nipa tables'!AX28)+'Investment from Nipa Tables'!CP31/Prices!AW61</f>
        <v>27.685080160197476</v>
      </c>
      <c r="AY36" s="35">
        <f>+AX36*(1-'Dep r by equipment nipa tables'!AY28)+'Investment from Nipa Tables'!CQ31/Prices!AX61</f>
        <v>32.49927100811157</v>
      </c>
      <c r="AZ36" s="35">
        <f>+AY36*(1-'Dep r by equipment nipa tables'!AZ28)+'Investment from Nipa Tables'!CR31/Prices!AY61</f>
        <v>40.001597310841099</v>
      </c>
      <c r="BA36" s="35">
        <f>+AZ36*(1-'Dep r by equipment nipa tables'!BA28)+'Investment from Nipa Tables'!CS31/Prices!AZ61</f>
        <v>54.41015601344197</v>
      </c>
      <c r="BB36" s="35">
        <f>+BA36*(1-'Dep r by equipment nipa tables'!BB28)+'Investment from Nipa Tables'!CT31/Prices!BA61</f>
        <v>74.315739435001575</v>
      </c>
      <c r="BC36" s="35">
        <f>+BB36*(1-'Dep r by equipment nipa tables'!BC28)+'Investment from Nipa Tables'!CU31/Prices!BB61</f>
        <v>99.872605798754748</v>
      </c>
      <c r="BD36" s="35">
        <f>+BC36*(1-'Dep r by equipment nipa tables'!BD28)+'Investment from Nipa Tables'!CV31/Prices!BC61</f>
        <v>129.45432153826764</v>
      </c>
      <c r="BE36" s="35">
        <f>+BD36*(1-'Dep r by equipment nipa tables'!BE28)+'Investment from Nipa Tables'!CW31/Prices!BD61</f>
        <v>163.37767088191339</v>
      </c>
      <c r="BF36" s="35">
        <f>+BE36*(1-'Dep r by equipment nipa tables'!BF28)+'Investment from Nipa Tables'!CX31/Prices!BE61</f>
        <v>200.56638466008133</v>
      </c>
      <c r="BG36" s="35">
        <f>+BF36*(1-'Dep r by equipment nipa tables'!BG28)+'Investment from Nipa Tables'!CY31/Prices!BF61</f>
        <v>231.11139886706468</v>
      </c>
      <c r="BH36" s="35">
        <f>+BG36*(1-'Dep r by equipment nipa tables'!BH28)+'Investment from Nipa Tables'!CZ31/Prices!BG61</f>
        <v>263.54198663814162</v>
      </c>
      <c r="BI36" s="35">
        <f>+BH36*(1-'Dep r by equipment nipa tables'!BI28)+'Investment from Nipa Tables'!DA31/Prices!BH61</f>
        <v>290.65009148449838</v>
      </c>
      <c r="BJ36" s="35">
        <f>+BI36*(1-'Dep r by equipment nipa tables'!BJ28)+'Investment from Nipa Tables'!DB31/Prices!BI61</f>
        <v>322.84634524833166</v>
      </c>
      <c r="BK36" s="35">
        <f>+BJ36*(1-'Dep r by equipment nipa tables'!BK28)+'Investment from Nipa Tables'!DC31/Prices!BJ61</f>
        <v>358.3740126146842</v>
      </c>
      <c r="BL36" s="35">
        <f>+BK36*(1-'Dep r by equipment nipa tables'!BL28)+'Investment from Nipa Tables'!DD31/Prices!BK61</f>
        <v>397.77164593723728</v>
      </c>
      <c r="BM36" s="35">
        <f>+BL36*(1-'Dep r by equipment nipa tables'!BM28)+'Investment from Nipa Tables'!DE31/Prices!BL61</f>
        <v>436.62650808294529</v>
      </c>
      <c r="BN36" s="35">
        <f>+BM36*(1-'Dep r by equipment nipa tables'!BN28)+'Investment from Nipa Tables'!DF31/Prices!BM61</f>
        <v>468.88650808294528</v>
      </c>
      <c r="BO36" s="35">
        <f>+BN36*(1-'Dep r by equipment nipa tables'!BO28)+'Investment from Nipa Tables'!DG31/Prices!BN61</f>
        <v>507.81156406961264</v>
      </c>
      <c r="BP36" s="35">
        <f>+BO36*(1-'Dep r by equipment nipa tables'!BP28)+'Investment from Nipa Tables'!DH31/Prices!BO61</f>
        <v>542.86745578416844</v>
      </c>
      <c r="BQ36" s="35">
        <f>+BP36*(1-'Dep r by equipment nipa tables'!BQ28)+'Investment from Nipa Tables'!DI31/Prices!BP61</f>
        <v>579.66855670974508</v>
      </c>
      <c r="BR36" s="35">
        <f>+BQ36*(1-'Dep r by equipment nipa tables'!BR28)+'Investment from Nipa Tables'!DJ31/Prices!BQ61</f>
        <v>618.49242835601149</v>
      </c>
      <c r="BS36" s="35">
        <f>+BR36*(1-'Dep r by equipment nipa tables'!BS28)+'Investment from Nipa Tables'!DK31/Prices!BR61</f>
        <v>651.81007225057851</v>
      </c>
      <c r="BT36" s="35">
        <f>+BS36*(1-'Dep r by equipment nipa tables'!BT28)+'Investment from Nipa Tables'!DL31/Prices!BS61</f>
        <v>681.47611734296709</v>
      </c>
    </row>
    <row r="37" spans="1:72" x14ac:dyDescent="0.25">
      <c r="A37" s="29">
        <v>4</v>
      </c>
      <c r="B37" t="s">
        <v>71</v>
      </c>
      <c r="C37" s="35">
        <v>0</v>
      </c>
      <c r="D37" s="35">
        <f>+C37*(1-'Dep r by equipment nipa tables'!D29)+'Investment from Nipa Tables'!AV32/Prices!C62</f>
        <v>0</v>
      </c>
      <c r="E37" s="35">
        <f>+D37*(1-'Dep r by equipment nipa tables'!E29)+'Investment from Nipa Tables'!AW32/Prices!D62</f>
        <v>0</v>
      </c>
      <c r="F37" s="35">
        <f>+E37*(1-'Dep r by equipment nipa tables'!F29)+'Investment from Nipa Tables'!AX32/Prices!E62</f>
        <v>0</v>
      </c>
      <c r="G37" s="35">
        <f>+F37*(1-'Dep r by equipment nipa tables'!G29)+'Investment from Nipa Tables'!AY32/Prices!F62</f>
        <v>0</v>
      </c>
      <c r="H37" s="35">
        <f>+G37*(1-'Dep r by equipment nipa tables'!H29)+'Investment from Nipa Tables'!AZ32/Prices!G62</f>
        <v>0</v>
      </c>
      <c r="I37" s="35">
        <f>+H37*(1-'Dep r by equipment nipa tables'!I29)+'Investment from Nipa Tables'!BA32/Prices!H62</f>
        <v>0</v>
      </c>
      <c r="J37" s="35">
        <f>+I37*(1-'Dep r by equipment nipa tables'!J29)+'Investment from Nipa Tables'!BB32/Prices!I62</f>
        <v>0</v>
      </c>
      <c r="K37" s="35">
        <f>+J37*(1-'Dep r by equipment nipa tables'!K29)+'Investment from Nipa Tables'!BC32/Prices!J62</f>
        <v>0</v>
      </c>
      <c r="L37" s="35">
        <f>+K37*(1-'Dep r by equipment nipa tables'!L29)+'Investment from Nipa Tables'!BD32/Prices!K62</f>
        <v>0</v>
      </c>
      <c r="M37" s="35">
        <f>+L37*(1-'Dep r by equipment nipa tables'!M29)+'Investment from Nipa Tables'!BE32/Prices!L62</f>
        <v>0</v>
      </c>
      <c r="N37" s="35">
        <f>+M37*(1-'Dep r by equipment nipa tables'!N29)+'Investment from Nipa Tables'!BF32/Prices!M62</f>
        <v>0</v>
      </c>
      <c r="O37" s="35">
        <f>+N37*(1-'Dep r by equipment nipa tables'!O29)+'Investment from Nipa Tables'!BG32/Prices!N62</f>
        <v>0</v>
      </c>
      <c r="P37" s="35">
        <f>+O37*(1-'Dep r by equipment nipa tables'!P29)+'Investment from Nipa Tables'!BH32/Prices!O62</f>
        <v>0</v>
      </c>
      <c r="Q37" s="35">
        <f>+P37*(1-'Dep r by equipment nipa tables'!Q29)+'Investment from Nipa Tables'!BI32/Prices!P62</f>
        <v>0</v>
      </c>
      <c r="R37" s="35">
        <f>+Q37*(1-'Dep r by equipment nipa tables'!R29)+'Investment from Nipa Tables'!BJ32/Prices!Q62</f>
        <v>0</v>
      </c>
      <c r="S37" s="35">
        <f>+R37*(1-'Dep r by equipment nipa tables'!S29)+'Investment from Nipa Tables'!BK32/Prices!R62</f>
        <v>0</v>
      </c>
      <c r="T37" s="35">
        <f>+S37*(1-'Dep r by equipment nipa tables'!T29)+'Investment from Nipa Tables'!BL32/Prices!S62</f>
        <v>0</v>
      </c>
      <c r="U37" s="35">
        <f>+T37*(1-'Dep r by equipment nipa tables'!U29)+'Investment from Nipa Tables'!BM32/Prices!T62</f>
        <v>0</v>
      </c>
      <c r="V37" s="35">
        <f>+U37*(1-'Dep r by equipment nipa tables'!V29)+'Investment from Nipa Tables'!BN32/Prices!U62</f>
        <v>0</v>
      </c>
      <c r="W37" s="35">
        <f>+V37*(1-'Dep r by equipment nipa tables'!W29)+'Investment from Nipa Tables'!BO32/Prices!V62</f>
        <v>0</v>
      </c>
      <c r="X37" s="35">
        <f>+W37*(1-'Dep r by equipment nipa tables'!X29)+'Investment from Nipa Tables'!BP32/Prices!W62</f>
        <v>0</v>
      </c>
      <c r="Y37" s="35">
        <f>+X37*(1-'Dep r by equipment nipa tables'!Y29)+'Investment from Nipa Tables'!BQ32/Prices!X62</f>
        <v>0</v>
      </c>
      <c r="Z37" s="35">
        <f>+Y37*(1-'Dep r by equipment nipa tables'!Z29)+'Investment from Nipa Tables'!BR32/Prices!Y62</f>
        <v>0</v>
      </c>
      <c r="AA37" s="35">
        <f>+Z37*(1-'Dep r by equipment nipa tables'!AA29)+'Investment from Nipa Tables'!BS32/Prices!Z62</f>
        <v>0</v>
      </c>
      <c r="AB37" s="35">
        <f>+AA37*(1-'Dep r by equipment nipa tables'!AB29)+'Investment from Nipa Tables'!BT32/Prices!AA62</f>
        <v>0</v>
      </c>
      <c r="AC37" s="35">
        <f>+AB37*(1-'Dep r by equipment nipa tables'!AC29)+'Investment from Nipa Tables'!BU32/Prices!AB62</f>
        <v>0</v>
      </c>
      <c r="AD37" s="35">
        <f>+AC37*(1-'Dep r by equipment nipa tables'!AD29)+'Investment from Nipa Tables'!BV32/Prices!AC62</f>
        <v>0</v>
      </c>
      <c r="AE37" s="35">
        <f>+AD37*(1-'Dep r by equipment nipa tables'!AE29)+'Investment from Nipa Tables'!BW32/Prices!AD62</f>
        <v>0</v>
      </c>
      <c r="AF37" s="35">
        <f>+AE37*(1-'Dep r by equipment nipa tables'!AF29)+'Investment from Nipa Tables'!BX32/Prices!AE62</f>
        <v>0</v>
      </c>
      <c r="AG37" s="35">
        <f>+AF37*(1-'Dep r by equipment nipa tables'!AG29)+'Investment from Nipa Tables'!BY32/Prices!AF62</f>
        <v>0</v>
      </c>
      <c r="AH37" s="35">
        <f>+AG37*(1-'Dep r by equipment nipa tables'!AH29)+'Investment from Nipa Tables'!BZ32/Prices!AG62</f>
        <v>0</v>
      </c>
      <c r="AI37" s="35">
        <f>+AH37*(1-'Dep r by equipment nipa tables'!AI29)+'Investment from Nipa Tables'!CA32/Prices!AH62</f>
        <v>0</v>
      </c>
      <c r="AJ37" s="35">
        <f>+AI37*(1-'Dep r by equipment nipa tables'!AJ29)+'Investment from Nipa Tables'!CB32/Prices!AI62</f>
        <v>0</v>
      </c>
      <c r="AK37" s="35">
        <f>+AJ37*(1-'Dep r by equipment nipa tables'!AK29)+'Investment from Nipa Tables'!CC32/Prices!AJ62</f>
        <v>0</v>
      </c>
      <c r="AL37" s="35">
        <f>+AK37*(1-'Dep r by equipment nipa tables'!AL29)+'Investment from Nipa Tables'!CD32/Prices!AK62</f>
        <v>0</v>
      </c>
      <c r="AM37" s="35">
        <f>+AL37*(1-'Dep r by equipment nipa tables'!AM29)+'Investment from Nipa Tables'!CE32/Prices!AL62</f>
        <v>0</v>
      </c>
      <c r="AN37" s="35">
        <f>+AM37*(1-'Dep r by equipment nipa tables'!AN29)+'Investment from Nipa Tables'!CF32/Prices!AM62</f>
        <v>0</v>
      </c>
      <c r="AO37" s="35">
        <f>+AN37*(1-'Dep r by equipment nipa tables'!AO29)+'Investment from Nipa Tables'!CG32/Prices!AN62</f>
        <v>0</v>
      </c>
      <c r="AP37" s="35">
        <f>+AO37*(1-'Dep r by equipment nipa tables'!AP29)+'Investment from Nipa Tables'!CH32/Prices!AO62</f>
        <v>0</v>
      </c>
      <c r="AQ37" s="35">
        <f>+AP37*(1-'Dep r by equipment nipa tables'!AQ29)+'Investment from Nipa Tables'!CI32/Prices!AP62</f>
        <v>0</v>
      </c>
      <c r="AR37" s="35">
        <f>+AQ37*(1-'Dep r by equipment nipa tables'!AR29)+'Investment from Nipa Tables'!CJ32/Prices!AQ62</f>
        <v>0</v>
      </c>
      <c r="AS37" s="35">
        <f>+AR37*(1-'Dep r by equipment nipa tables'!AS29)+'Investment from Nipa Tables'!CK32/Prices!AR62</f>
        <v>0</v>
      </c>
      <c r="AT37" s="35">
        <f>+AS37*(1-'Dep r by equipment nipa tables'!AT29)+'Investment from Nipa Tables'!CL32/Prices!AS62</f>
        <v>0</v>
      </c>
      <c r="AU37" s="35">
        <f>+AT37*(1-'Dep r by equipment nipa tables'!AU29)+'Investment from Nipa Tables'!CM32/Prices!AT62</f>
        <v>0</v>
      </c>
      <c r="AV37" s="35">
        <f>+AU37*(1-'Dep r by equipment nipa tables'!AV29)+'Investment from Nipa Tables'!CN32/Prices!AU62</f>
        <v>0</v>
      </c>
      <c r="AW37" s="35">
        <f>+AV37*(1-'Dep r by equipment nipa tables'!AW29)+'Investment from Nipa Tables'!CO32/Prices!AV62</f>
        <v>0</v>
      </c>
      <c r="AX37" s="35">
        <f>+AW37*(1-'Dep r by equipment nipa tables'!AX29)+'Investment from Nipa Tables'!CP32/Prices!AW62</f>
        <v>0.58197688913452905</v>
      </c>
      <c r="AY37" s="35">
        <f>+AX37*(1-'Dep r by equipment nipa tables'!AY29)+'Investment from Nipa Tables'!CQ32/Prices!AX62</f>
        <v>1.9097645387454572</v>
      </c>
      <c r="AZ37" s="35">
        <f>+AY37*(1-'Dep r by equipment nipa tables'!AZ29)+'Investment from Nipa Tables'!CR32/Prices!AY62</f>
        <v>4.3034076104445562</v>
      </c>
      <c r="BA37" s="35">
        <f>+AZ37*(1-'Dep r by equipment nipa tables'!BA29)+'Investment from Nipa Tables'!CS32/Prices!AZ62</f>
        <v>8.5273671075297965</v>
      </c>
      <c r="BB37" s="35">
        <f>+BA37*(1-'Dep r by equipment nipa tables'!BB29)+'Investment from Nipa Tables'!CT32/Prices!BA62</f>
        <v>15.327443473880006</v>
      </c>
      <c r="BC37" s="35">
        <f>+BB37*(1-'Dep r by equipment nipa tables'!BC29)+'Investment from Nipa Tables'!CU32/Prices!BB62</f>
        <v>31.539934567522327</v>
      </c>
      <c r="BD37" s="35">
        <f>+BC37*(1-'Dep r by equipment nipa tables'!BD29)+'Investment from Nipa Tables'!CV32/Prices!BC62</f>
        <v>55.598329954454769</v>
      </c>
      <c r="BE37" s="35">
        <f>+BD37*(1-'Dep r by equipment nipa tables'!BE29)+'Investment from Nipa Tables'!CW32/Prices!BD62</f>
        <v>87.557244818675656</v>
      </c>
      <c r="BF37" s="35">
        <f>+BE37*(1-'Dep r by equipment nipa tables'!BF29)+'Investment from Nipa Tables'!CX32/Prices!BE62</f>
        <v>124.16624365096413</v>
      </c>
      <c r="BG37" s="35">
        <f>+BF37*(1-'Dep r by equipment nipa tables'!BG29)+'Investment from Nipa Tables'!CY32/Prices!BF62</f>
        <v>167.23533345054079</v>
      </c>
      <c r="BH37" s="35">
        <f>+BG37*(1-'Dep r by equipment nipa tables'!BH29)+'Investment from Nipa Tables'!CZ32/Prices!BG62</f>
        <v>218.02476924789494</v>
      </c>
      <c r="BI37" s="35">
        <f>+BH37*(1-'Dep r by equipment nipa tables'!BI29)+'Investment from Nipa Tables'!DA32/Prices!BH62</f>
        <v>276.41897177997697</v>
      </c>
      <c r="BJ37" s="35">
        <f>+BI37*(1-'Dep r by equipment nipa tables'!BJ29)+'Investment from Nipa Tables'!DB32/Prices!BI62</f>
        <v>353.2793808157839</v>
      </c>
      <c r="BK37" s="35">
        <f>+BJ37*(1-'Dep r by equipment nipa tables'!BK29)+'Investment from Nipa Tables'!DC32/Prices!BJ62</f>
        <v>451.85321256365876</v>
      </c>
      <c r="BL37" s="35">
        <f>+BK37*(1-'Dep r by equipment nipa tables'!BL29)+'Investment from Nipa Tables'!DD32/Prices!BK62</f>
        <v>574.05138655674284</v>
      </c>
      <c r="BM37" s="35">
        <f>+BL37*(1-'Dep r by equipment nipa tables'!BM29)+'Investment from Nipa Tables'!DE32/Prices!BL62</f>
        <v>705.2014904762558</v>
      </c>
      <c r="BN37" s="35">
        <f>+BM37*(1-'Dep r by equipment nipa tables'!BN29)+'Investment from Nipa Tables'!DF32/Prices!BM62</f>
        <v>844.9514904762558</v>
      </c>
      <c r="BO37" s="35">
        <f>+BN37*(1-'Dep r by equipment nipa tables'!BO29)+'Investment from Nipa Tables'!DG32/Prices!BN62</f>
        <v>1000.7558756645273</v>
      </c>
      <c r="BP37" s="35">
        <f>+BO37*(1-'Dep r by equipment nipa tables'!BP29)+'Investment from Nipa Tables'!DH32/Prices!BO62</f>
        <v>1175.0684999136013</v>
      </c>
      <c r="BQ37" s="35">
        <f>+BP37*(1-'Dep r by equipment nipa tables'!BQ29)+'Investment from Nipa Tables'!DI32/Prices!BP62</f>
        <v>1367.963534650467</v>
      </c>
      <c r="BR37" s="35">
        <f>+BQ37*(1-'Dep r by equipment nipa tables'!BR29)+'Investment from Nipa Tables'!DJ32/Prices!BQ62</f>
        <v>1558.7487390631861</v>
      </c>
      <c r="BS37" s="35">
        <f>+BR37*(1-'Dep r by equipment nipa tables'!BS29)+'Investment from Nipa Tables'!DK32/Prices!BR62</f>
        <v>1758.5761552367562</v>
      </c>
      <c r="BT37" s="35">
        <f>+BS37*(1-'Dep r by equipment nipa tables'!BT29)+'Investment from Nipa Tables'!DL32/Prices!BS62</f>
        <v>1949.761101837875</v>
      </c>
    </row>
    <row r="38" spans="1:72" x14ac:dyDescent="0.25">
      <c r="A38" s="29">
        <v>5</v>
      </c>
      <c r="B38" t="s">
        <v>73</v>
      </c>
      <c r="C38" s="35">
        <v>0</v>
      </c>
      <c r="D38" s="35">
        <f>+C38*(1-'Dep r by equipment nipa tables'!D30)+'Investment from Nipa Tables'!AV33/Prices!C63</f>
        <v>0.13844806228587939</v>
      </c>
      <c r="E38" s="35">
        <f>+D38*(1-'Dep r by equipment nipa tables'!E30)+'Investment from Nipa Tables'!AW33/Prices!D63</f>
        <v>0.28435634951709576</v>
      </c>
      <c r="F38" s="35">
        <f>+E38*(1-'Dep r by equipment nipa tables'!F30)+'Investment from Nipa Tables'!AX33/Prices!E63</f>
        <v>0.42324478488659611</v>
      </c>
      <c r="G38" s="35">
        <f>+F38*(1-'Dep r by equipment nipa tables'!G30)+'Investment from Nipa Tables'!AY33/Prices!F63</f>
        <v>0.59332422644084259</v>
      </c>
      <c r="H38" s="35">
        <f>+G38*(1-'Dep r by equipment nipa tables'!H30)+'Investment from Nipa Tables'!AZ33/Prices!G63</f>
        <v>0.8028462258585527</v>
      </c>
      <c r="I38" s="35">
        <f>+H38*(1-'Dep r by equipment nipa tables'!I30)+'Investment from Nipa Tables'!BA33/Prices!H63</f>
        <v>1.086769680088052</v>
      </c>
      <c r="J38" s="35">
        <f>+I38*(1-'Dep r by equipment nipa tables'!J30)+'Investment from Nipa Tables'!BB33/Prices!I63</f>
        <v>1.4628965364104589</v>
      </c>
      <c r="K38" s="35">
        <f>+J38*(1-'Dep r by equipment nipa tables'!K30)+'Investment from Nipa Tables'!BC33/Prices!J63</f>
        <v>1.8191152826055985</v>
      </c>
      <c r="L38" s="35">
        <f>+K38*(1-'Dep r by equipment nipa tables'!L30)+'Investment from Nipa Tables'!BD33/Prices!K63</f>
        <v>2.2351493584675737</v>
      </c>
      <c r="M38" s="35">
        <f>+L38*(1-'Dep r by equipment nipa tables'!M30)+'Investment from Nipa Tables'!BE33/Prices!L63</f>
        <v>2.7158862806227746</v>
      </c>
      <c r="N38" s="35">
        <f>+M38*(1-'Dep r by equipment nipa tables'!N30)+'Investment from Nipa Tables'!BF33/Prices!M63</f>
        <v>3.3400567124545555</v>
      </c>
      <c r="O38" s="35">
        <f>+N38*(1-'Dep r by equipment nipa tables'!O30)+'Investment from Nipa Tables'!BG33/Prices!N63</f>
        <v>3.9813443208880717</v>
      </c>
      <c r="P38" s="35">
        <f>+O38*(1-'Dep r by equipment nipa tables'!P30)+'Investment from Nipa Tables'!BH33/Prices!O63</f>
        <v>4.9019994143151981</v>
      </c>
      <c r="Q38" s="35">
        <f>+P38*(1-'Dep r by equipment nipa tables'!Q30)+'Investment from Nipa Tables'!BI33/Prices!P63</f>
        <v>6.0150539314118925</v>
      </c>
      <c r="R38" s="35">
        <f>+Q38*(1-'Dep r by equipment nipa tables'!R30)+'Investment from Nipa Tables'!BJ33/Prices!Q63</f>
        <v>7.3666201307435948</v>
      </c>
      <c r="S38" s="35">
        <f>+R38*(1-'Dep r by equipment nipa tables'!S30)+'Investment from Nipa Tables'!BK33/Prices!R63</f>
        <v>8.8116636358401284</v>
      </c>
      <c r="T38" s="35">
        <f>+S38*(1-'Dep r by equipment nipa tables'!T30)+'Investment from Nipa Tables'!BL33/Prices!S63</f>
        <v>10.367863569414698</v>
      </c>
      <c r="U38" s="35">
        <f>+T38*(1-'Dep r by equipment nipa tables'!U30)+'Investment from Nipa Tables'!BM33/Prices!T63</f>
        <v>11.991272980457552</v>
      </c>
      <c r="V38" s="35">
        <f>+U38*(1-'Dep r by equipment nipa tables'!V30)+'Investment from Nipa Tables'!BN33/Prices!U63</f>
        <v>14.265746883548601</v>
      </c>
      <c r="W38" s="35">
        <f>+V38*(1-'Dep r by equipment nipa tables'!W30)+'Investment from Nipa Tables'!BO33/Prices!V63</f>
        <v>16.853058794542324</v>
      </c>
      <c r="X38" s="35">
        <f>+W38*(1-'Dep r by equipment nipa tables'!X30)+'Investment from Nipa Tables'!BP33/Prices!W63</f>
        <v>19.70432665396708</v>
      </c>
      <c r="Y38" s="35">
        <f>+X38*(1-'Dep r by equipment nipa tables'!Y30)+'Investment from Nipa Tables'!BQ33/Prices!X63</f>
        <v>22.782502738620266</v>
      </c>
      <c r="Z38" s="35">
        <f>+Y38*(1-'Dep r by equipment nipa tables'!Z30)+'Investment from Nipa Tables'!BR33/Prices!Y63</f>
        <v>26.520510825203342</v>
      </c>
      <c r="AA38" s="35">
        <f>+Z38*(1-'Dep r by equipment nipa tables'!AA30)+'Investment from Nipa Tables'!BS33/Prices!Z63</f>
        <v>30.516660043838446</v>
      </c>
      <c r="AB38" s="35">
        <f>+AA38*(1-'Dep r by equipment nipa tables'!AB30)+'Investment from Nipa Tables'!BT33/Prices!AA63</f>
        <v>34.248832206281733</v>
      </c>
      <c r="AC38" s="35">
        <f>+AB38*(1-'Dep r by equipment nipa tables'!AC30)+'Investment from Nipa Tables'!BU33/Prices!AB63</f>
        <v>37.73534297459701</v>
      </c>
      <c r="AD38" s="35">
        <f>+AC38*(1-'Dep r by equipment nipa tables'!AD30)+'Investment from Nipa Tables'!BV33/Prices!AC63</f>
        <v>42.051039204667461</v>
      </c>
      <c r="AE38" s="35">
        <f>+AD38*(1-'Dep r by equipment nipa tables'!AE30)+'Investment from Nipa Tables'!BW33/Prices!AD63</f>
        <v>46.43209638020636</v>
      </c>
      <c r="AF38" s="35">
        <f>+AE38*(1-'Dep r by equipment nipa tables'!AF30)+'Investment from Nipa Tables'!BX33/Prices!AE63</f>
        <v>50.916894025983041</v>
      </c>
      <c r="AG38" s="35">
        <f>+AF38*(1-'Dep r by equipment nipa tables'!AG30)+'Investment from Nipa Tables'!BY33/Prices!AF63</f>
        <v>56.240878602771645</v>
      </c>
      <c r="AH38" s="35">
        <f>+AG38*(1-'Dep r by equipment nipa tables'!AH30)+'Investment from Nipa Tables'!BZ33/Prices!AG63</f>
        <v>63.205623580172492</v>
      </c>
      <c r="AI38" s="35">
        <f>+AH38*(1-'Dep r by equipment nipa tables'!AI30)+'Investment from Nipa Tables'!CA33/Prices!AH63</f>
        <v>71.810054731524232</v>
      </c>
      <c r="AJ38" s="35">
        <f>+AI38*(1-'Dep r by equipment nipa tables'!AJ30)+'Investment from Nipa Tables'!CB33/Prices!AI63</f>
        <v>83.178547727321416</v>
      </c>
      <c r="AK38" s="35">
        <f>+AJ38*(1-'Dep r by equipment nipa tables'!AK30)+'Investment from Nipa Tables'!CC33/Prices!AJ63</f>
        <v>98.744505265487859</v>
      </c>
      <c r="AL38" s="35">
        <f>+AK38*(1-'Dep r by equipment nipa tables'!AL30)+'Investment from Nipa Tables'!CD33/Prices!AK63</f>
        <v>115.60182504990919</v>
      </c>
      <c r="AM38" s="35">
        <f>+AL38*(1-'Dep r by equipment nipa tables'!AM30)+'Investment from Nipa Tables'!CE33/Prices!AL63</f>
        <v>132.87886445625051</v>
      </c>
      <c r="AN38" s="35">
        <f>+AM38*(1-'Dep r by equipment nipa tables'!AN30)+'Investment from Nipa Tables'!CF33/Prices!AM63</f>
        <v>153.30787822148451</v>
      </c>
      <c r="AO38" s="35">
        <f>+AN38*(1-'Dep r by equipment nipa tables'!AO30)+'Investment from Nipa Tables'!CG33/Prices!AN63</f>
        <v>172.83926968505426</v>
      </c>
      <c r="AP38" s="35">
        <f>+AO38*(1-'Dep r by equipment nipa tables'!AP30)+'Investment from Nipa Tables'!CH33/Prices!AO63</f>
        <v>194.27713074860029</v>
      </c>
      <c r="AQ38" s="35">
        <f>+AP38*(1-'Dep r by equipment nipa tables'!AQ30)+'Investment from Nipa Tables'!CI33/Prices!AP63</f>
        <v>219.02295041166533</v>
      </c>
      <c r="AR38" s="35">
        <f>+AQ38*(1-'Dep r by equipment nipa tables'!AR30)+'Investment from Nipa Tables'!CJ33/Prices!AQ63</f>
        <v>245.437075775187</v>
      </c>
      <c r="AS38" s="35">
        <f>+AR38*(1-'Dep r by equipment nipa tables'!AS30)+'Investment from Nipa Tables'!CK33/Prices!AR63</f>
        <v>276.8949499600356</v>
      </c>
      <c r="AT38" s="35">
        <f>+AS38*(1-'Dep r by equipment nipa tables'!AT30)+'Investment from Nipa Tables'!CL33/Prices!AS63</f>
        <v>310.14976565649891</v>
      </c>
      <c r="AU38" s="35">
        <f>+AT38*(1-'Dep r by equipment nipa tables'!AU30)+'Investment from Nipa Tables'!CM33/Prices!AT63</f>
        <v>347.15391952001579</v>
      </c>
      <c r="AV38" s="35">
        <f>+AU38*(1-'Dep r by equipment nipa tables'!AV30)+'Investment from Nipa Tables'!CN33/Prices!AU63</f>
        <v>385.72573319837142</v>
      </c>
      <c r="AW38" s="35">
        <f>+AV38*(1-'Dep r by equipment nipa tables'!AW30)+'Investment from Nipa Tables'!CO33/Prices!AV63</f>
        <v>430.92366737532973</v>
      </c>
      <c r="AX38" s="35">
        <f>+AW38*(1-'Dep r by equipment nipa tables'!AX30)+'Investment from Nipa Tables'!CP33/Prices!AW63</f>
        <v>480.90865847158517</v>
      </c>
      <c r="AY38" s="35">
        <f>+AX38*(1-'Dep r by equipment nipa tables'!AY30)+'Investment from Nipa Tables'!CQ33/Prices!AX63</f>
        <v>545.51150027733979</v>
      </c>
      <c r="AZ38" s="35">
        <f>+AY38*(1-'Dep r by equipment nipa tables'!AZ30)+'Investment from Nipa Tables'!CR33/Prices!AY63</f>
        <v>625.78804610900011</v>
      </c>
      <c r="BA38" s="35">
        <f>+AZ38*(1-'Dep r by equipment nipa tables'!BA30)+'Investment from Nipa Tables'!CS33/Prices!AZ63</f>
        <v>725.90473141263385</v>
      </c>
      <c r="BB38" s="35">
        <f>+BA38*(1-'Dep r by equipment nipa tables'!BB30)+'Investment from Nipa Tables'!CT33/Prices!BA63</f>
        <v>847.20495054116896</v>
      </c>
      <c r="BC38" s="35">
        <f>+BB38*(1-'Dep r by equipment nipa tables'!BC30)+'Investment from Nipa Tables'!CU33/Prices!BB63</f>
        <v>1001.5446993038152</v>
      </c>
      <c r="BD38" s="35">
        <f>+BC38*(1-'Dep r by equipment nipa tables'!BD30)+'Investment from Nipa Tables'!CV33/Prices!BC63</f>
        <v>1210.8261146020773</v>
      </c>
      <c r="BE38" s="35">
        <f>+BD38*(1-'Dep r by equipment nipa tables'!BE30)+'Investment from Nipa Tables'!CW33/Prices!BD63</f>
        <v>1506.9859664400904</v>
      </c>
      <c r="BF38" s="35">
        <f>+BE38*(1-'Dep r by equipment nipa tables'!BF30)+'Investment from Nipa Tables'!CX33/Prices!BE63</f>
        <v>1815.5560624416064</v>
      </c>
      <c r="BG38" s="35">
        <f>+BF38*(1-'Dep r by equipment nipa tables'!BG30)+'Investment from Nipa Tables'!CY33/Prices!BF63</f>
        <v>2101.2610966930206</v>
      </c>
      <c r="BH38" s="35">
        <f>+BG38*(1-'Dep r by equipment nipa tables'!BH30)+'Investment from Nipa Tables'!CZ33/Prices!BG63</f>
        <v>2457.4980347914197</v>
      </c>
      <c r="BI38" s="35">
        <f>+BH38*(1-'Dep r by equipment nipa tables'!BI30)+'Investment from Nipa Tables'!DA33/Prices!BH63</f>
        <v>2896.5927877307349</v>
      </c>
      <c r="BJ38" s="35">
        <f>+BI38*(1-'Dep r by equipment nipa tables'!BJ30)+'Investment from Nipa Tables'!DB33/Prices!BI63</f>
        <v>3386.9191859543334</v>
      </c>
      <c r="BK38" s="35">
        <f>+BJ38*(1-'Dep r by equipment nipa tables'!BK30)+'Investment from Nipa Tables'!DC33/Prices!BJ63</f>
        <v>4000.0147206632255</v>
      </c>
      <c r="BL38" s="35">
        <f>+BK38*(1-'Dep r by equipment nipa tables'!BL30)+'Investment from Nipa Tables'!DD33/Prices!BK63</f>
        <v>4755.4176980606899</v>
      </c>
      <c r="BM38" s="35">
        <f>+BL38*(1-'Dep r by equipment nipa tables'!BM30)+'Investment from Nipa Tables'!DE33/Prices!BL63</f>
        <v>5559.6432189038687</v>
      </c>
      <c r="BN38" s="35">
        <f>+BM38*(1-'Dep r by equipment nipa tables'!BN30)+'Investment from Nipa Tables'!DF33/Prices!BM63</f>
        <v>6345.0832189038683</v>
      </c>
      <c r="BO38" s="35">
        <f>+BN38*(1-'Dep r by equipment nipa tables'!BO30)+'Investment from Nipa Tables'!DG33/Prices!BN63</f>
        <v>7335.010827273195</v>
      </c>
      <c r="BP38" s="35">
        <f>+BO38*(1-'Dep r by equipment nipa tables'!BP30)+'Investment from Nipa Tables'!DH33/Prices!BO63</f>
        <v>8363.9752215286535</v>
      </c>
      <c r="BQ38" s="35">
        <f>+BP38*(1-'Dep r by equipment nipa tables'!BQ30)+'Investment from Nipa Tables'!DI33/Prices!BP63</f>
        <v>9571.8652563926862</v>
      </c>
      <c r="BR38" s="35">
        <f>+BQ38*(1-'Dep r by equipment nipa tables'!BR30)+'Investment from Nipa Tables'!DJ33/Prices!BQ63</f>
        <v>11034.869167503564</v>
      </c>
      <c r="BS38" s="35">
        <f>+BR38*(1-'Dep r by equipment nipa tables'!BS30)+'Investment from Nipa Tables'!DK33/Prices!BR63</f>
        <v>12853.004962414478</v>
      </c>
      <c r="BT38" s="35">
        <f>+BS38*(1-'Dep r by equipment nipa tables'!BT30)+'Investment from Nipa Tables'!DL33/Prices!BS63</f>
        <v>15235.816113946823</v>
      </c>
    </row>
    <row r="39" spans="1:72" x14ac:dyDescent="0.25">
      <c r="A39" s="29">
        <v>10</v>
      </c>
      <c r="B39" t="s">
        <v>81</v>
      </c>
      <c r="C39" s="35">
        <v>0</v>
      </c>
      <c r="D39" s="35">
        <f>+C39*(1-'Dep r by equipment nipa tables'!D31)+'Investment from Nipa Tables'!AV34/Prices!C64</f>
        <v>0.28420918773707504</v>
      </c>
      <c r="E39" s="35">
        <f>+D39*(1-'Dep r by equipment nipa tables'!E31)+'Investment from Nipa Tables'!AW34/Prices!D64</f>
        <v>0.61472367728106814</v>
      </c>
      <c r="F39" s="35">
        <f>+E39*(1-'Dep r by equipment nipa tables'!F31)+'Investment from Nipa Tables'!AX34/Prices!E64</f>
        <v>0.92594903477799828</v>
      </c>
      <c r="G39" s="35">
        <f>+F39*(1-'Dep r by equipment nipa tables'!G31)+'Investment from Nipa Tables'!AY34/Prices!F64</f>
        <v>1.2584443474613813</v>
      </c>
      <c r="H39" s="35">
        <f>+G39*(1-'Dep r by equipment nipa tables'!H31)+'Investment from Nipa Tables'!AZ34/Prices!G64</f>
        <v>1.6139083885699783</v>
      </c>
      <c r="I39" s="35">
        <f>+H39*(1-'Dep r by equipment nipa tables'!I31)+'Investment from Nipa Tables'!BA34/Prices!H64</f>
        <v>1.9837381097331157</v>
      </c>
      <c r="J39" s="35">
        <f>+I39*(1-'Dep r by equipment nipa tables'!J31)+'Investment from Nipa Tables'!BB34/Prices!I64</f>
        <v>2.4627938562966749</v>
      </c>
      <c r="K39" s="35">
        <f>+J39*(1-'Dep r by equipment nipa tables'!K31)+'Investment from Nipa Tables'!BC34/Prices!J64</f>
        <v>2.9625637497603741</v>
      </c>
      <c r="L39" s="35">
        <f>+K39*(1-'Dep r by equipment nipa tables'!L31)+'Investment from Nipa Tables'!BD34/Prices!K64</f>
        <v>3.4923198368318951</v>
      </c>
      <c r="M39" s="35">
        <f>+L39*(1-'Dep r by equipment nipa tables'!M31)+'Investment from Nipa Tables'!BE34/Prices!L64</f>
        <v>4.0247868910273805</v>
      </c>
      <c r="N39" s="35">
        <f>+M39*(1-'Dep r by equipment nipa tables'!N31)+'Investment from Nipa Tables'!BF34/Prices!M64</f>
        <v>4.5850339897809294</v>
      </c>
      <c r="O39" s="35">
        <f>+N39*(1-'Dep r by equipment nipa tables'!O31)+'Investment from Nipa Tables'!BG34/Prices!N64</f>
        <v>5.0174654096474107</v>
      </c>
      <c r="P39" s="35">
        <f>+O39*(1-'Dep r by equipment nipa tables'!P31)+'Investment from Nipa Tables'!BH34/Prices!O64</f>
        <v>5.741123726722237</v>
      </c>
      <c r="Q39" s="35">
        <f>+P39*(1-'Dep r by equipment nipa tables'!Q31)+'Investment from Nipa Tables'!BI34/Prices!P64</f>
        <v>6.6084594264470571</v>
      </c>
      <c r="R39" s="35">
        <f>+Q39*(1-'Dep r by equipment nipa tables'!R31)+'Investment from Nipa Tables'!BJ34/Prices!Q64</f>
        <v>7.5155204253959154</v>
      </c>
      <c r="S39" s="35">
        <f>+R39*(1-'Dep r by equipment nipa tables'!S31)+'Investment from Nipa Tables'!BK34/Prices!R64</f>
        <v>8.6549957824931489</v>
      </c>
      <c r="T39" s="35">
        <f>+S39*(1-'Dep r by equipment nipa tables'!T31)+'Investment from Nipa Tables'!BL34/Prices!S64</f>
        <v>10.565445139947192</v>
      </c>
      <c r="U39" s="35">
        <f>+T39*(1-'Dep r by equipment nipa tables'!U31)+'Investment from Nipa Tables'!BM34/Prices!T64</f>
        <v>13.405804034465884</v>
      </c>
      <c r="V39" s="35">
        <f>+U39*(1-'Dep r by equipment nipa tables'!V31)+'Investment from Nipa Tables'!BN34/Prices!U64</f>
        <v>16.936491343051273</v>
      </c>
      <c r="W39" s="35">
        <f>+V39*(1-'Dep r by equipment nipa tables'!W31)+'Investment from Nipa Tables'!BO34/Prices!V64</f>
        <v>21.584351352263674</v>
      </c>
      <c r="X39" s="35">
        <f>+W39*(1-'Dep r by equipment nipa tables'!X31)+'Investment from Nipa Tables'!BP34/Prices!W64</f>
        <v>25.621886309761315</v>
      </c>
      <c r="Y39" s="35">
        <f>+X39*(1-'Dep r by equipment nipa tables'!Y31)+'Investment from Nipa Tables'!BQ34/Prices!X64</f>
        <v>29.760490052532226</v>
      </c>
      <c r="Z39" s="35">
        <f>+Y39*(1-'Dep r by equipment nipa tables'!Z31)+'Investment from Nipa Tables'!BR34/Prices!Y64</f>
        <v>34.380434986614219</v>
      </c>
      <c r="AA39" s="35">
        <f>+Z39*(1-'Dep r by equipment nipa tables'!AA31)+'Investment from Nipa Tables'!BS34/Prices!Z64</f>
        <v>39.801205347843307</v>
      </c>
      <c r="AB39" s="35">
        <f>+AA39*(1-'Dep r by equipment nipa tables'!AB31)+'Investment from Nipa Tables'!BT34/Prices!AA64</f>
        <v>47.182165943669503</v>
      </c>
      <c r="AC39" s="35">
        <f>+AB39*(1-'Dep r by equipment nipa tables'!AC31)+'Investment from Nipa Tables'!BU34/Prices!AB64</f>
        <v>58.972237500371655</v>
      </c>
      <c r="AD39" s="35">
        <f>+AC39*(1-'Dep r by equipment nipa tables'!AD31)+'Investment from Nipa Tables'!BV34/Prices!AC64</f>
        <v>73.44247273257308</v>
      </c>
      <c r="AE39" s="35">
        <f>+AD39*(1-'Dep r by equipment nipa tables'!AE31)+'Investment from Nipa Tables'!BW34/Prices!AD64</f>
        <v>90.958462916202819</v>
      </c>
      <c r="AF39" s="35">
        <f>+AE39*(1-'Dep r by equipment nipa tables'!AF31)+'Investment from Nipa Tables'!BX34/Prices!AE64</f>
        <v>112.70585728029548</v>
      </c>
      <c r="AG39" s="35">
        <f>+AF39*(1-'Dep r by equipment nipa tables'!AG31)+'Investment from Nipa Tables'!BY34/Prices!AF64</f>
        <v>139.40271172345447</v>
      </c>
      <c r="AH39" s="35">
        <f>+AG39*(1-'Dep r by equipment nipa tables'!AH31)+'Investment from Nipa Tables'!BZ34/Prices!AG64</f>
        <v>166.30220152677117</v>
      </c>
      <c r="AI39" s="35">
        <f>+AH39*(1-'Dep r by equipment nipa tables'!AI31)+'Investment from Nipa Tables'!CA34/Prices!AH64</f>
        <v>199.06315923059458</v>
      </c>
      <c r="AJ39" s="35">
        <f>+AI39*(1-'Dep r by equipment nipa tables'!AJ31)+'Investment from Nipa Tables'!CB34/Prices!AI64</f>
        <v>235.8260104738315</v>
      </c>
      <c r="AK39" s="35">
        <f>+AJ39*(1-'Dep r by equipment nipa tables'!AK31)+'Investment from Nipa Tables'!CC34/Prices!AJ64</f>
        <v>278.01009663931484</v>
      </c>
      <c r="AL39" s="35">
        <f>+AK39*(1-'Dep r by equipment nipa tables'!AL31)+'Investment from Nipa Tables'!CD34/Prices!AK64</f>
        <v>323.37295530261559</v>
      </c>
      <c r="AM39" s="35">
        <f>+AL39*(1-'Dep r by equipment nipa tables'!AM31)+'Investment from Nipa Tables'!CE34/Prices!AL64</f>
        <v>366.85506683582878</v>
      </c>
      <c r="AN39" s="35">
        <f>+AM39*(1-'Dep r by equipment nipa tables'!AN31)+'Investment from Nipa Tables'!CF34/Prices!AM64</f>
        <v>409.68263477601334</v>
      </c>
      <c r="AO39" s="35">
        <f>+AN39*(1-'Dep r by equipment nipa tables'!AO31)+'Investment from Nipa Tables'!CG34/Prices!AN64</f>
        <v>462.07778739259379</v>
      </c>
      <c r="AP39" s="35">
        <f>+AO39*(1-'Dep r by equipment nipa tables'!AP31)+'Investment from Nipa Tables'!CH34/Prices!AO64</f>
        <v>512.31497901367629</v>
      </c>
      <c r="AQ39" s="35">
        <f>+AP39*(1-'Dep r by equipment nipa tables'!AQ31)+'Investment from Nipa Tables'!CI34/Prices!AP64</f>
        <v>569.18456442106367</v>
      </c>
      <c r="AR39" s="35">
        <f>+AQ39*(1-'Dep r by equipment nipa tables'!AR31)+'Investment from Nipa Tables'!CJ34/Prices!AQ64</f>
        <v>632.27150459220968</v>
      </c>
      <c r="AS39" s="35">
        <f>+AR39*(1-'Dep r by equipment nipa tables'!AS31)+'Investment from Nipa Tables'!CK34/Prices!AR64</f>
        <v>701.43605232551624</v>
      </c>
      <c r="AT39" s="35">
        <f>+AS39*(1-'Dep r by equipment nipa tables'!AT31)+'Investment from Nipa Tables'!CL34/Prices!AS64</f>
        <v>776.66111458352896</v>
      </c>
      <c r="AU39" s="35">
        <f>+AT39*(1-'Dep r by equipment nipa tables'!AU31)+'Investment from Nipa Tables'!CM34/Prices!AT64</f>
        <v>851.02962648445214</v>
      </c>
      <c r="AV39" s="35">
        <f>+AU39*(1-'Dep r by equipment nipa tables'!AV31)+'Investment from Nipa Tables'!CN34/Prices!AU64</f>
        <v>929.56476601939107</v>
      </c>
      <c r="AW39" s="35">
        <f>+AV39*(1-'Dep r by equipment nipa tables'!AW31)+'Investment from Nipa Tables'!CO34/Prices!AV64</f>
        <v>1013.2292185419049</v>
      </c>
      <c r="AX39" s="35">
        <f>+AW39*(1-'Dep r by equipment nipa tables'!AX31)+'Investment from Nipa Tables'!CP34/Prices!AW64</f>
        <v>1107.7800687767842</v>
      </c>
      <c r="AY39" s="35">
        <f>+AX39*(1-'Dep r by equipment nipa tables'!AY31)+'Investment from Nipa Tables'!CQ34/Prices!AX64</f>
        <v>1205.0783027312334</v>
      </c>
      <c r="AZ39" s="35">
        <f>+AY39*(1-'Dep r by equipment nipa tables'!AZ31)+'Investment from Nipa Tables'!CR34/Prices!AY64</f>
        <v>1299.0316772233434</v>
      </c>
      <c r="BA39" s="35">
        <f>+AZ39*(1-'Dep r by equipment nipa tables'!BA31)+'Investment from Nipa Tables'!CS34/Prices!AZ64</f>
        <v>1389.6736840637154</v>
      </c>
      <c r="BB39" s="35">
        <f>+BA39*(1-'Dep r by equipment nipa tables'!BB31)+'Investment from Nipa Tables'!CT34/Prices!BA64</f>
        <v>1469.4454740141291</v>
      </c>
      <c r="BC39" s="35">
        <f>+BB39*(1-'Dep r by equipment nipa tables'!BC31)+'Investment from Nipa Tables'!CU34/Prices!BB64</f>
        <v>1550.0505425307329</v>
      </c>
      <c r="BD39" s="35">
        <f>+BC39*(1-'Dep r by equipment nipa tables'!BD31)+'Investment from Nipa Tables'!CV34/Prices!BC64</f>
        <v>1622.1699568716269</v>
      </c>
      <c r="BE39" s="35">
        <f>+BD39*(1-'Dep r by equipment nipa tables'!BE31)+'Investment from Nipa Tables'!CW34/Prices!BD64</f>
        <v>1693.2688420889604</v>
      </c>
      <c r="BF39" s="35">
        <f>+BE39*(1-'Dep r by equipment nipa tables'!BF31)+'Investment from Nipa Tables'!CX34/Prices!BE64</f>
        <v>1744.1805245794278</v>
      </c>
      <c r="BG39" s="35">
        <f>+BF39*(1-'Dep r by equipment nipa tables'!BG31)+'Investment from Nipa Tables'!CY34/Prices!BF64</f>
        <v>1780.5909900540153</v>
      </c>
      <c r="BH39" s="35">
        <f>+BG39*(1-'Dep r by equipment nipa tables'!BH31)+'Investment from Nipa Tables'!CZ34/Prices!BG64</f>
        <v>1824.1039193984711</v>
      </c>
      <c r="BI39" s="35">
        <f>+BH39*(1-'Dep r by equipment nipa tables'!BI31)+'Investment from Nipa Tables'!DA34/Prices!BH64</f>
        <v>1868.3966604666641</v>
      </c>
      <c r="BJ39" s="35">
        <f>+BI39*(1-'Dep r by equipment nipa tables'!BJ31)+'Investment from Nipa Tables'!DB34/Prices!BI64</f>
        <v>1910.4038611842129</v>
      </c>
      <c r="BK39" s="35">
        <f>+BJ39*(1-'Dep r by equipment nipa tables'!BK31)+'Investment from Nipa Tables'!DC34/Prices!BJ64</f>
        <v>1947.8083186739793</v>
      </c>
      <c r="BL39" s="35">
        <f>+BK39*(1-'Dep r by equipment nipa tables'!BL31)+'Investment from Nipa Tables'!DD34/Prices!BK64</f>
        <v>2007.0827865304573</v>
      </c>
      <c r="BM39" s="35">
        <f>+BL39*(1-'Dep r by equipment nipa tables'!BM31)+'Investment from Nipa Tables'!DE34/Prices!BL64</f>
        <v>2074.0782346708288</v>
      </c>
      <c r="BN39" s="35">
        <f>+BM39*(1-'Dep r by equipment nipa tables'!BN31)+'Investment from Nipa Tables'!DF34/Prices!BM64</f>
        <v>2129.2582346708286</v>
      </c>
      <c r="BO39" s="35">
        <f>+BN39*(1-'Dep r by equipment nipa tables'!BO31)+'Investment from Nipa Tables'!DG34/Prices!BN64</f>
        <v>2191.6736438150692</v>
      </c>
      <c r="BP39" s="35">
        <f>+BO39*(1-'Dep r by equipment nipa tables'!BP31)+'Investment from Nipa Tables'!DH34/Prices!BO64</f>
        <v>2266.7124557123766</v>
      </c>
      <c r="BQ39" s="35">
        <f>+BP39*(1-'Dep r by equipment nipa tables'!BQ31)+'Investment from Nipa Tables'!DI34/Prices!BP64</f>
        <v>2344.6167062443606</v>
      </c>
      <c r="BR39" s="35">
        <f>+BQ39*(1-'Dep r by equipment nipa tables'!BR31)+'Investment from Nipa Tables'!DJ34/Prices!BQ64</f>
        <v>2422.0319245024348</v>
      </c>
      <c r="BS39" s="35">
        <f>+BR39*(1-'Dep r by equipment nipa tables'!BS31)+'Investment from Nipa Tables'!DK34/Prices!BR64</f>
        <v>2493.5600012308914</v>
      </c>
      <c r="BT39" s="35">
        <f>+BS39*(1-'Dep r by equipment nipa tables'!BT31)+'Investment from Nipa Tables'!DL34/Prices!BS64</f>
        <v>2568.5842269208933</v>
      </c>
    </row>
    <row r="40" spans="1:72" x14ac:dyDescent="0.25">
      <c r="A40" s="29">
        <v>6</v>
      </c>
      <c r="B40" t="s">
        <v>75</v>
      </c>
      <c r="C40" s="35">
        <v>0</v>
      </c>
      <c r="D40" s="35">
        <f>+C40*(1-'Dep r by equipment nipa tables'!D32)+'Investment from Nipa Tables'!AV35/Prices!C65</f>
        <v>0.24608356499185763</v>
      </c>
      <c r="E40" s="35">
        <f>+D40*(1-'Dep r by equipment nipa tables'!E32)+'Investment from Nipa Tables'!AW35/Prices!D65</f>
        <v>0.51806944701243529</v>
      </c>
      <c r="F40" s="35">
        <f>+E40*(1-'Dep r by equipment nipa tables'!F32)+'Investment from Nipa Tables'!AX35/Prices!E65</f>
        <v>0.77115380365829056</v>
      </c>
      <c r="G40" s="35">
        <f>+F40*(1-'Dep r by equipment nipa tables'!G32)+'Investment from Nipa Tables'!AY35/Prices!F65</f>
        <v>1.06120290621188</v>
      </c>
      <c r="H40" s="35">
        <f>+G40*(1-'Dep r by equipment nipa tables'!H32)+'Investment from Nipa Tables'!AZ35/Prices!G65</f>
        <v>1.4267272503707202</v>
      </c>
      <c r="I40" s="35">
        <f>+H40*(1-'Dep r by equipment nipa tables'!I32)+'Investment from Nipa Tables'!BA35/Prices!H65</f>
        <v>1.8198795665621637</v>
      </c>
      <c r="J40" s="35">
        <f>+I40*(1-'Dep r by equipment nipa tables'!J32)+'Investment from Nipa Tables'!BB35/Prices!I65</f>
        <v>2.2105987924827972</v>
      </c>
      <c r="K40" s="35">
        <f>+J40*(1-'Dep r by equipment nipa tables'!K32)+'Investment from Nipa Tables'!BC35/Prices!J65</f>
        <v>2.5870921122254504</v>
      </c>
      <c r="L40" s="35">
        <f>+K40*(1-'Dep r by equipment nipa tables'!L32)+'Investment from Nipa Tables'!BD35/Prices!K65</f>
        <v>3.0335532170530217</v>
      </c>
      <c r="M40" s="35">
        <f>+L40*(1-'Dep r by equipment nipa tables'!M32)+'Investment from Nipa Tables'!BE35/Prices!L65</f>
        <v>3.5339439426825137</v>
      </c>
      <c r="N40" s="35">
        <f>+M40*(1-'Dep r by equipment nipa tables'!N32)+'Investment from Nipa Tables'!BF35/Prices!M65</f>
        <v>4.0628923208353056</v>
      </c>
      <c r="O40" s="35">
        <f>+N40*(1-'Dep r by equipment nipa tables'!O32)+'Investment from Nipa Tables'!BG35/Prices!N65</f>
        <v>4.5668771411113482</v>
      </c>
      <c r="P40" s="35">
        <f>+O40*(1-'Dep r by equipment nipa tables'!P32)+'Investment from Nipa Tables'!BH35/Prices!O65</f>
        <v>5.1819867106249502</v>
      </c>
      <c r="Q40" s="35">
        <f>+P40*(1-'Dep r by equipment nipa tables'!Q32)+'Investment from Nipa Tables'!BI35/Prices!P65</f>
        <v>5.9169047462696458</v>
      </c>
      <c r="R40" s="35">
        <f>+Q40*(1-'Dep r by equipment nipa tables'!R32)+'Investment from Nipa Tables'!BJ35/Prices!Q65</f>
        <v>6.7312733803624161</v>
      </c>
      <c r="S40" s="35">
        <f>+R40*(1-'Dep r by equipment nipa tables'!S32)+'Investment from Nipa Tables'!BK35/Prices!R65</f>
        <v>7.587545797830221</v>
      </c>
      <c r="T40" s="35">
        <f>+S40*(1-'Dep r by equipment nipa tables'!T32)+'Investment from Nipa Tables'!BL35/Prices!S65</f>
        <v>8.6204035776551997</v>
      </c>
      <c r="U40" s="35">
        <f>+T40*(1-'Dep r by equipment nipa tables'!U32)+'Investment from Nipa Tables'!BM35/Prices!T65</f>
        <v>9.8163441648209648</v>
      </c>
      <c r="V40" s="35">
        <f>+U40*(1-'Dep r by equipment nipa tables'!V32)+'Investment from Nipa Tables'!BN35/Prices!U65</f>
        <v>11.218079723154865</v>
      </c>
      <c r="W40" s="35">
        <f>+V40*(1-'Dep r by equipment nipa tables'!W32)+'Investment from Nipa Tables'!BO35/Prices!V65</f>
        <v>12.825148646309113</v>
      </c>
      <c r="X40" s="35">
        <f>+W40*(1-'Dep r by equipment nipa tables'!X32)+'Investment from Nipa Tables'!BP35/Prices!W65</f>
        <v>15.111159047110551</v>
      </c>
      <c r="Y40" s="35">
        <f>+X40*(1-'Dep r by equipment nipa tables'!Y32)+'Investment from Nipa Tables'!BQ35/Prices!X65</f>
        <v>17.55343733898836</v>
      </c>
      <c r="Z40" s="35">
        <f>+Y40*(1-'Dep r by equipment nipa tables'!Z32)+'Investment from Nipa Tables'!BR35/Prices!Y65</f>
        <v>20.512435302811269</v>
      </c>
      <c r="AA40" s="35">
        <f>+Z40*(1-'Dep r by equipment nipa tables'!AA32)+'Investment from Nipa Tables'!BS35/Prices!Z65</f>
        <v>23.912547658543836</v>
      </c>
      <c r="AB40" s="35">
        <f>+AA40*(1-'Dep r by equipment nipa tables'!AB32)+'Investment from Nipa Tables'!BT35/Prices!AA65</f>
        <v>28.604105496902683</v>
      </c>
      <c r="AC40" s="35">
        <f>+AB40*(1-'Dep r by equipment nipa tables'!AC32)+'Investment from Nipa Tables'!BU35/Prices!AB65</f>
        <v>34.744444997962191</v>
      </c>
      <c r="AD40" s="35">
        <f>+AC40*(1-'Dep r by equipment nipa tables'!AD32)+'Investment from Nipa Tables'!BV35/Prices!AC65</f>
        <v>42.199428379075151</v>
      </c>
      <c r="AE40" s="35">
        <f>+AD40*(1-'Dep r by equipment nipa tables'!AE32)+'Investment from Nipa Tables'!BW35/Prices!AD65</f>
        <v>51.122467755295048</v>
      </c>
      <c r="AF40" s="35">
        <f>+AE40*(1-'Dep r by equipment nipa tables'!AF32)+'Investment from Nipa Tables'!BX35/Prices!AE65</f>
        <v>61.881402961805264</v>
      </c>
      <c r="AG40" s="35">
        <f>+AF40*(1-'Dep r by equipment nipa tables'!AG32)+'Investment from Nipa Tables'!BY35/Prices!AF65</f>
        <v>76.253241093272308</v>
      </c>
      <c r="AH40" s="35">
        <f>+AG40*(1-'Dep r by equipment nipa tables'!AH32)+'Investment from Nipa Tables'!BZ35/Prices!AG65</f>
        <v>91.158669928371481</v>
      </c>
      <c r="AI40" s="35">
        <f>+AH40*(1-'Dep r by equipment nipa tables'!AI32)+'Investment from Nipa Tables'!CA35/Prices!AH65</f>
        <v>109.25304715868026</v>
      </c>
      <c r="AJ40" s="35">
        <f>+AI40*(1-'Dep r by equipment nipa tables'!AJ32)+'Investment from Nipa Tables'!CB35/Prices!AI65</f>
        <v>130.39908877096357</v>
      </c>
      <c r="AK40" s="35">
        <f>+AJ40*(1-'Dep r by equipment nipa tables'!AK32)+'Investment from Nipa Tables'!CC35/Prices!AJ65</f>
        <v>154.49457355556473</v>
      </c>
      <c r="AL40" s="35">
        <f>+AK40*(1-'Dep r by equipment nipa tables'!AL32)+'Investment from Nipa Tables'!CD35/Prices!AK65</f>
        <v>181.61027810862421</v>
      </c>
      <c r="AM40" s="35">
        <f>+AL40*(1-'Dep r by equipment nipa tables'!AM32)+'Investment from Nipa Tables'!CE35/Prices!AL65</f>
        <v>212.77015612904174</v>
      </c>
      <c r="AN40" s="35">
        <f>+AM40*(1-'Dep r by equipment nipa tables'!AN32)+'Investment from Nipa Tables'!CF35/Prices!AM65</f>
        <v>246.95054265673812</v>
      </c>
      <c r="AO40" s="35">
        <f>+AN40*(1-'Dep r by equipment nipa tables'!AO32)+'Investment from Nipa Tables'!CG35/Prices!AN65</f>
        <v>281.08731268250256</v>
      </c>
      <c r="AP40" s="35">
        <f>+AO40*(1-'Dep r by equipment nipa tables'!AP32)+'Investment from Nipa Tables'!CH35/Prices!AO65</f>
        <v>316.30160149732689</v>
      </c>
      <c r="AQ40" s="35">
        <f>+AP40*(1-'Dep r by equipment nipa tables'!AQ32)+'Investment from Nipa Tables'!CI35/Prices!AP65</f>
        <v>357.02736073348126</v>
      </c>
      <c r="AR40" s="35">
        <f>+AQ40*(1-'Dep r by equipment nipa tables'!AR32)+'Investment from Nipa Tables'!CJ35/Prices!AQ65</f>
        <v>408.87325839496742</v>
      </c>
      <c r="AS40" s="35">
        <f>+AR40*(1-'Dep r by equipment nipa tables'!AS32)+'Investment from Nipa Tables'!CK35/Prices!AR65</f>
        <v>465.29766216329574</v>
      </c>
      <c r="AT40" s="35">
        <f>+AS40*(1-'Dep r by equipment nipa tables'!AT32)+'Investment from Nipa Tables'!CL35/Prices!AS65</f>
        <v>524.01872991227083</v>
      </c>
      <c r="AU40" s="35">
        <f>+AT40*(1-'Dep r by equipment nipa tables'!AU32)+'Investment from Nipa Tables'!CM35/Prices!AT65</f>
        <v>593.35917150527985</v>
      </c>
      <c r="AV40" s="35">
        <f>+AU40*(1-'Dep r by equipment nipa tables'!AV32)+'Investment from Nipa Tables'!CN35/Prices!AU65</f>
        <v>670.29445839194557</v>
      </c>
      <c r="AW40" s="35">
        <f>+AV40*(1-'Dep r by equipment nipa tables'!AW32)+'Investment from Nipa Tables'!CO35/Prices!AV65</f>
        <v>759.16463770122073</v>
      </c>
      <c r="AX40" s="35">
        <f>+AW40*(1-'Dep r by equipment nipa tables'!AX32)+'Investment from Nipa Tables'!CP35/Prices!AW65</f>
        <v>858.38080357021704</v>
      </c>
      <c r="AY40" s="35">
        <f>+AX40*(1-'Dep r by equipment nipa tables'!AY32)+'Investment from Nipa Tables'!CQ35/Prices!AX65</f>
        <v>951.30757160159374</v>
      </c>
      <c r="AZ40" s="35">
        <f>+AY40*(1-'Dep r by equipment nipa tables'!AZ32)+'Investment from Nipa Tables'!CR35/Prices!AY65</f>
        <v>1049.5870164658315</v>
      </c>
      <c r="BA40" s="35">
        <f>+AZ40*(1-'Dep r by equipment nipa tables'!BA32)+'Investment from Nipa Tables'!CS35/Prices!AZ65</f>
        <v>1153.6099045719441</v>
      </c>
      <c r="BB40" s="35">
        <f>+BA40*(1-'Dep r by equipment nipa tables'!BB32)+'Investment from Nipa Tables'!CT35/Prices!BA65</f>
        <v>1258.1975270315984</v>
      </c>
      <c r="BC40" s="35">
        <f>+BB40*(1-'Dep r by equipment nipa tables'!BC32)+'Investment from Nipa Tables'!CU35/Prices!BB65</f>
        <v>1375.300760790971</v>
      </c>
      <c r="BD40" s="35">
        <f>+BC40*(1-'Dep r by equipment nipa tables'!BD32)+'Investment from Nipa Tables'!CV35/Prices!BC65</f>
        <v>1510.2529608680054</v>
      </c>
      <c r="BE40" s="35">
        <f>+BD40*(1-'Dep r by equipment nipa tables'!BE32)+'Investment from Nipa Tables'!CW35/Prices!BD65</f>
        <v>1666.1713065874128</v>
      </c>
      <c r="BF40" s="35">
        <f>+BE40*(1-'Dep r by equipment nipa tables'!BF32)+'Investment from Nipa Tables'!CX35/Prices!BE65</f>
        <v>1844.7837271737953</v>
      </c>
      <c r="BG40" s="35">
        <f>+BF40*(1-'Dep r by equipment nipa tables'!BG32)+'Investment from Nipa Tables'!CY35/Prices!BF65</f>
        <v>2042.1233896361528</v>
      </c>
      <c r="BH40" s="35">
        <f>+BG40*(1-'Dep r by equipment nipa tables'!BH32)+'Investment from Nipa Tables'!CZ35/Prices!BG65</f>
        <v>2271.9617892806227</v>
      </c>
      <c r="BI40" s="35">
        <f>+BH40*(1-'Dep r by equipment nipa tables'!BI32)+'Investment from Nipa Tables'!DA35/Prices!BH65</f>
        <v>2511.891743120676</v>
      </c>
      <c r="BJ40" s="35">
        <f>+BI40*(1-'Dep r by equipment nipa tables'!BJ32)+'Investment from Nipa Tables'!DB35/Prices!BI65</f>
        <v>2786.7741565555943</v>
      </c>
      <c r="BK40" s="35">
        <f>+BJ40*(1-'Dep r by equipment nipa tables'!BK32)+'Investment from Nipa Tables'!DC35/Prices!BJ65</f>
        <v>3093.5415243137313</v>
      </c>
      <c r="BL40" s="35">
        <f>+BK40*(1-'Dep r by equipment nipa tables'!BL32)+'Investment from Nipa Tables'!DD35/Prices!BK65</f>
        <v>3427.9095997590784</v>
      </c>
      <c r="BM40" s="35">
        <f>+BL40*(1-'Dep r by equipment nipa tables'!BM32)+'Investment from Nipa Tables'!DE35/Prices!BL65</f>
        <v>3812.9585544567994</v>
      </c>
      <c r="BN40" s="35">
        <f>+BM40*(1-'Dep r by equipment nipa tables'!BN32)+'Investment from Nipa Tables'!DF35/Prices!BM65</f>
        <v>4203.0885544567991</v>
      </c>
      <c r="BO40" s="35">
        <f>+BN40*(1-'Dep r by equipment nipa tables'!BO32)+'Investment from Nipa Tables'!DG35/Prices!BN65</f>
        <v>4608.4067838545125</v>
      </c>
      <c r="BP40" s="35">
        <f>+BO40*(1-'Dep r by equipment nipa tables'!BP32)+'Investment from Nipa Tables'!DH35/Prices!BO65</f>
        <v>5045.5361571597059</v>
      </c>
      <c r="BQ40" s="35">
        <f>+BP40*(1-'Dep r by equipment nipa tables'!BQ32)+'Investment from Nipa Tables'!DI35/Prices!BP65</f>
        <v>5489.5505226934711</v>
      </c>
      <c r="BR40" s="35">
        <f>+BQ40*(1-'Dep r by equipment nipa tables'!BR32)+'Investment from Nipa Tables'!DJ35/Prices!BQ65</f>
        <v>5962.6231598750364</v>
      </c>
      <c r="BS40" s="35">
        <f>+BR40*(1-'Dep r by equipment nipa tables'!BS32)+'Investment from Nipa Tables'!DK35/Prices!BR65</f>
        <v>6427.6924758952546</v>
      </c>
      <c r="BT40" s="35">
        <f>+BS40*(1-'Dep r by equipment nipa tables'!BT32)+'Investment from Nipa Tables'!DL35/Prices!BS65</f>
        <v>6927.9869213569082</v>
      </c>
    </row>
    <row r="41" spans="1:72" x14ac:dyDescent="0.25">
      <c r="A41" s="29">
        <v>6</v>
      </c>
      <c r="B41" t="s">
        <v>77</v>
      </c>
      <c r="C41" s="35">
        <v>0</v>
      </c>
      <c r="D41" s="35">
        <f>+C41*(1-'Dep r by equipment nipa tables'!D33)+'Investment from Nipa Tables'!AV36/Prices!C66</f>
        <v>0.16290038809320154</v>
      </c>
      <c r="E41" s="35">
        <f>+D41*(1-'Dep r by equipment nipa tables'!E33)+'Investment from Nipa Tables'!AW36/Prices!D66</f>
        <v>0.31094333653478179</v>
      </c>
      <c r="F41" s="35">
        <f>+E41*(1-'Dep r by equipment nipa tables'!F33)+'Investment from Nipa Tables'!AX36/Prices!E66</f>
        <v>0.43406545598411683</v>
      </c>
      <c r="G41" s="35">
        <f>+F41*(1-'Dep r by equipment nipa tables'!G33)+'Investment from Nipa Tables'!AY36/Prices!F66</f>
        <v>0.58970155979335992</v>
      </c>
      <c r="H41" s="35">
        <f>+G41*(1-'Dep r by equipment nipa tables'!H33)+'Investment from Nipa Tables'!AZ36/Prices!G66</f>
        <v>0.75401984294733393</v>
      </c>
      <c r="I41" s="35">
        <f>+H41*(1-'Dep r by equipment nipa tables'!I33)+'Investment from Nipa Tables'!BA36/Prices!H66</f>
        <v>0.88062821595813778</v>
      </c>
      <c r="J41" s="35">
        <f>+I41*(1-'Dep r by equipment nipa tables'!J33)+'Investment from Nipa Tables'!BB36/Prices!I66</f>
        <v>0.95877206114226454</v>
      </c>
      <c r="K41" s="35">
        <f>+J41*(1-'Dep r by equipment nipa tables'!K33)+'Investment from Nipa Tables'!BC36/Prices!J66</f>
        <v>1.0787168355735524</v>
      </c>
      <c r="L41" s="35">
        <f>+K41*(1-'Dep r by equipment nipa tables'!L33)+'Investment from Nipa Tables'!BD36/Prices!K66</f>
        <v>1.2586339972204841</v>
      </c>
      <c r="M41" s="35">
        <f>+L41*(1-'Dep r by equipment nipa tables'!M33)+'Investment from Nipa Tables'!BE36/Prices!L66</f>
        <v>1.4542996014730418</v>
      </c>
      <c r="N41" s="35">
        <f>+M41*(1-'Dep r by equipment nipa tables'!N33)+'Investment from Nipa Tables'!BF36/Prices!M66</f>
        <v>1.6295724368372806</v>
      </c>
      <c r="O41" s="35">
        <f>+N41*(1-'Dep r by equipment nipa tables'!O33)+'Investment from Nipa Tables'!BG36/Prices!N66</f>
        <v>1.7633461854290697</v>
      </c>
      <c r="P41" s="35">
        <f>+O41*(1-'Dep r by equipment nipa tables'!P33)+'Investment from Nipa Tables'!BH36/Prices!O66</f>
        <v>1.9179459168041462</v>
      </c>
      <c r="Q41" s="35">
        <f>+P41*(1-'Dep r by equipment nipa tables'!Q33)+'Investment from Nipa Tables'!BI36/Prices!P66</f>
        <v>2.1331246209343497</v>
      </c>
      <c r="R41" s="35">
        <f>+Q41*(1-'Dep r by equipment nipa tables'!R33)+'Investment from Nipa Tables'!BJ36/Prices!Q66</f>
        <v>2.3814077410845846</v>
      </c>
      <c r="S41" s="35">
        <f>+R41*(1-'Dep r by equipment nipa tables'!S33)+'Investment from Nipa Tables'!BK36/Prices!R66</f>
        <v>2.6646106807140142</v>
      </c>
      <c r="T41" s="35">
        <f>+S41*(1-'Dep r by equipment nipa tables'!T33)+'Investment from Nipa Tables'!BL36/Prices!S66</f>
        <v>3.0392747773171922</v>
      </c>
      <c r="U41" s="35">
        <f>+T41*(1-'Dep r by equipment nipa tables'!U33)+'Investment from Nipa Tables'!BM36/Prices!T66</f>
        <v>3.4673671465867559</v>
      </c>
      <c r="V41" s="35">
        <f>+U41*(1-'Dep r by equipment nipa tables'!V33)+'Investment from Nipa Tables'!BN36/Prices!U66</f>
        <v>3.8889417505969517</v>
      </c>
      <c r="W41" s="35">
        <f>+V41*(1-'Dep r by equipment nipa tables'!W33)+'Investment from Nipa Tables'!BO36/Prices!V66</f>
        <v>4.4631528939262228</v>
      </c>
      <c r="X41" s="35">
        <f>+W41*(1-'Dep r by equipment nipa tables'!X33)+'Investment from Nipa Tables'!BP36/Prices!W66</f>
        <v>5.1348715898963135</v>
      </c>
      <c r="Y41" s="35">
        <f>+X41*(1-'Dep r by equipment nipa tables'!Y33)+'Investment from Nipa Tables'!BQ36/Prices!X66</f>
        <v>5.7158540910478628</v>
      </c>
      <c r="Z41" s="35">
        <f>+Y41*(1-'Dep r by equipment nipa tables'!Z33)+'Investment from Nipa Tables'!BR36/Prices!Y66</f>
        <v>6.4521141976122891</v>
      </c>
      <c r="AA41" s="35">
        <f>+Z41*(1-'Dep r by equipment nipa tables'!AA33)+'Investment from Nipa Tables'!BS36/Prices!Z66</f>
        <v>7.3567312463851744</v>
      </c>
      <c r="AB41" s="35">
        <f>+AA41*(1-'Dep r by equipment nipa tables'!AB33)+'Investment from Nipa Tables'!BT36/Prices!AA66</f>
        <v>8.5643803427959195</v>
      </c>
      <c r="AC41" s="35">
        <f>+AB41*(1-'Dep r by equipment nipa tables'!AC33)+'Investment from Nipa Tables'!BU36/Prices!AB66</f>
        <v>10.883146058503</v>
      </c>
      <c r="AD41" s="35">
        <f>+AC41*(1-'Dep r by equipment nipa tables'!AD33)+'Investment from Nipa Tables'!BV36/Prices!AC66</f>
        <v>13.475516822717177</v>
      </c>
      <c r="AE41" s="35">
        <f>+AD41*(1-'Dep r by equipment nipa tables'!AE33)+'Investment from Nipa Tables'!BW36/Prices!AD66</f>
        <v>17.324775455776237</v>
      </c>
      <c r="AF41" s="35">
        <f>+AE41*(1-'Dep r by equipment nipa tables'!AF33)+'Investment from Nipa Tables'!BX36/Prices!AE66</f>
        <v>22.666945416982109</v>
      </c>
      <c r="AG41" s="35">
        <f>+AF41*(1-'Dep r by equipment nipa tables'!AG33)+'Investment from Nipa Tables'!BY36/Prices!AF66</f>
        <v>29.166391933929521</v>
      </c>
      <c r="AH41" s="35">
        <f>+AG41*(1-'Dep r by equipment nipa tables'!AH33)+'Investment from Nipa Tables'!BZ36/Prices!AG66</f>
        <v>37.758477589848532</v>
      </c>
      <c r="AI41" s="35">
        <f>+AH41*(1-'Dep r by equipment nipa tables'!AI33)+'Investment from Nipa Tables'!CA36/Prices!AH66</f>
        <v>48.183885804956873</v>
      </c>
      <c r="AJ41" s="35">
        <f>+AI41*(1-'Dep r by equipment nipa tables'!AJ33)+'Investment from Nipa Tables'!CB36/Prices!AI66</f>
        <v>60.054864554411921</v>
      </c>
      <c r="AK41" s="35">
        <f>+AJ41*(1-'Dep r by equipment nipa tables'!AK33)+'Investment from Nipa Tables'!CC36/Prices!AJ66</f>
        <v>71.273602676063504</v>
      </c>
      <c r="AL41" s="35">
        <f>+AK41*(1-'Dep r by equipment nipa tables'!AL33)+'Investment from Nipa Tables'!CD36/Prices!AK66</f>
        <v>84.432975870870649</v>
      </c>
      <c r="AM41" s="35">
        <f>+AL41*(1-'Dep r by equipment nipa tables'!AM33)+'Investment from Nipa Tables'!CE36/Prices!AL66</f>
        <v>102.85027128205209</v>
      </c>
      <c r="AN41" s="35">
        <f>+AM41*(1-'Dep r by equipment nipa tables'!AN33)+'Investment from Nipa Tables'!CF36/Prices!AM66</f>
        <v>123.48340693018363</v>
      </c>
      <c r="AO41" s="35">
        <f>+AN41*(1-'Dep r by equipment nipa tables'!AO33)+'Investment from Nipa Tables'!CG36/Prices!AN66</f>
        <v>148.69372598863251</v>
      </c>
      <c r="AP41" s="35">
        <f>+AO41*(1-'Dep r by equipment nipa tables'!AP33)+'Investment from Nipa Tables'!CH36/Prices!AO66</f>
        <v>174.03615374888003</v>
      </c>
      <c r="AQ41" s="35">
        <f>+AP41*(1-'Dep r by equipment nipa tables'!AQ33)+'Investment from Nipa Tables'!CI36/Prices!AP66</f>
        <v>202.89347776957965</v>
      </c>
      <c r="AR41" s="35">
        <f>+AQ41*(1-'Dep r by equipment nipa tables'!AR33)+'Investment from Nipa Tables'!CJ36/Prices!AQ66</f>
        <v>233.56841259907767</v>
      </c>
      <c r="AS41" s="35">
        <f>+AR41*(1-'Dep r by equipment nipa tables'!AS33)+'Investment from Nipa Tables'!CK36/Prices!AR66</f>
        <v>266.27888052364415</v>
      </c>
      <c r="AT41" s="35">
        <f>+AS41*(1-'Dep r by equipment nipa tables'!AT33)+'Investment from Nipa Tables'!CL36/Prices!AS66</f>
        <v>302.82578904983501</v>
      </c>
      <c r="AU41" s="35">
        <f>+AT41*(1-'Dep r by equipment nipa tables'!AU33)+'Investment from Nipa Tables'!CM36/Prices!AT66</f>
        <v>343.49952579398905</v>
      </c>
      <c r="AV41" s="35">
        <f>+AU41*(1-'Dep r by equipment nipa tables'!AV33)+'Investment from Nipa Tables'!CN36/Prices!AU66</f>
        <v>387.29888155879189</v>
      </c>
      <c r="AW41" s="35">
        <f>+AV41*(1-'Dep r by equipment nipa tables'!AW33)+'Investment from Nipa Tables'!CO36/Prices!AV66</f>
        <v>435.76599302174338</v>
      </c>
      <c r="AX41" s="35">
        <f>+AW41*(1-'Dep r by equipment nipa tables'!AX33)+'Investment from Nipa Tables'!CP36/Prices!AW66</f>
        <v>486.58801012634342</v>
      </c>
      <c r="AY41" s="35">
        <f>+AX41*(1-'Dep r by equipment nipa tables'!AY33)+'Investment from Nipa Tables'!CQ36/Prices!AX66</f>
        <v>535.19738650426734</v>
      </c>
      <c r="AZ41" s="35">
        <f>+AY41*(1-'Dep r by equipment nipa tables'!AZ33)+'Investment from Nipa Tables'!CR36/Prices!AY66</f>
        <v>587.92136916457548</v>
      </c>
      <c r="BA41" s="35">
        <f>+AZ41*(1-'Dep r by equipment nipa tables'!BA33)+'Investment from Nipa Tables'!CS36/Prices!AZ66</f>
        <v>647.99724527046192</v>
      </c>
      <c r="BB41" s="35">
        <f>+BA41*(1-'Dep r by equipment nipa tables'!BB33)+'Investment from Nipa Tables'!CT36/Prices!BA66</f>
        <v>718.24483511071924</v>
      </c>
      <c r="BC41" s="35">
        <f>+BB41*(1-'Dep r by equipment nipa tables'!BC33)+'Investment from Nipa Tables'!CU36/Prices!BB66</f>
        <v>801.10214292297701</v>
      </c>
      <c r="BD41" s="35">
        <f>+BC41*(1-'Dep r by equipment nipa tables'!BD33)+'Investment from Nipa Tables'!CV36/Prices!BC66</f>
        <v>890.28303772376773</v>
      </c>
      <c r="BE41" s="35">
        <f>+BD41*(1-'Dep r by equipment nipa tables'!BE33)+'Investment from Nipa Tables'!CW36/Prices!BD66</f>
        <v>996.91641938932685</v>
      </c>
      <c r="BF41" s="35">
        <f>+BE41*(1-'Dep r by equipment nipa tables'!BF33)+'Investment from Nipa Tables'!CX36/Prices!BE66</f>
        <v>1117.7555553832608</v>
      </c>
      <c r="BG41" s="35">
        <f>+BF41*(1-'Dep r by equipment nipa tables'!BG33)+'Investment from Nipa Tables'!CY36/Prices!BF66</f>
        <v>1276.7422079229357</v>
      </c>
      <c r="BH41" s="35">
        <f>+BG41*(1-'Dep r by equipment nipa tables'!BH33)+'Investment from Nipa Tables'!CZ36/Prices!BG66</f>
        <v>1459.2011899936365</v>
      </c>
      <c r="BI41" s="35">
        <f>+BH41*(1-'Dep r by equipment nipa tables'!BI33)+'Investment from Nipa Tables'!DA36/Prices!BH66</f>
        <v>1678.0131070430259</v>
      </c>
      <c r="BJ41" s="35">
        <f>+BI41*(1-'Dep r by equipment nipa tables'!BJ33)+'Investment from Nipa Tables'!DB36/Prices!BI66</f>
        <v>1941.22881473244</v>
      </c>
      <c r="BK41" s="35">
        <f>+BJ41*(1-'Dep r by equipment nipa tables'!BK33)+'Investment from Nipa Tables'!DC36/Prices!BJ66</f>
        <v>2211.6806466162329</v>
      </c>
      <c r="BL41" s="35">
        <f>+BK41*(1-'Dep r by equipment nipa tables'!BL33)+'Investment from Nipa Tables'!DD36/Prices!BK66</f>
        <v>2547.7838575701267</v>
      </c>
      <c r="BM41" s="35">
        <f>+BL41*(1-'Dep r by equipment nipa tables'!BM33)+'Investment from Nipa Tables'!DE36/Prices!BL66</f>
        <v>2872.5893705743379</v>
      </c>
      <c r="BN41" s="35">
        <f>+BM41*(1-'Dep r by equipment nipa tables'!BN33)+'Investment from Nipa Tables'!DF36/Prices!BM66</f>
        <v>3162.4193705743378</v>
      </c>
      <c r="BO41" s="35">
        <f>+BN41*(1-'Dep r by equipment nipa tables'!BO33)+'Investment from Nipa Tables'!DG36/Prices!BN66</f>
        <v>3475.9135777592032</v>
      </c>
      <c r="BP41" s="35">
        <f>+BO41*(1-'Dep r by equipment nipa tables'!BP33)+'Investment from Nipa Tables'!DH36/Prices!BO66</f>
        <v>3810.3642723799535</v>
      </c>
      <c r="BQ41" s="35">
        <f>+BP41*(1-'Dep r by equipment nipa tables'!BQ33)+'Investment from Nipa Tables'!DI36/Prices!BP66</f>
        <v>4199.163690606787</v>
      </c>
      <c r="BR41" s="35">
        <f>+BQ41*(1-'Dep r by equipment nipa tables'!BR33)+'Investment from Nipa Tables'!DJ36/Prices!BQ66</f>
        <v>4608.0704206623168</v>
      </c>
      <c r="BS41" s="35">
        <f>+BR41*(1-'Dep r by equipment nipa tables'!BS33)+'Investment from Nipa Tables'!DK36/Prices!BR66</f>
        <v>5025.1880145482783</v>
      </c>
      <c r="BT41" s="35">
        <f>+BS41*(1-'Dep r by equipment nipa tables'!BT33)+'Investment from Nipa Tables'!DL36/Prices!BS66</f>
        <v>5466.9353045428561</v>
      </c>
    </row>
    <row r="42" spans="1:72" x14ac:dyDescent="0.25">
      <c r="A42" s="29">
        <v>9</v>
      </c>
      <c r="B42" t="s">
        <v>79</v>
      </c>
      <c r="C42" s="35">
        <v>0</v>
      </c>
      <c r="D42" s="35">
        <f>+C42*(1-'Dep r by equipment nipa tables'!D34)+'Investment from Nipa Tables'!AV37/Prices!C67</f>
        <v>0.821433871874229</v>
      </c>
      <c r="E42" s="35">
        <f>+D42*(1-'Dep r by equipment nipa tables'!E34)+'Investment from Nipa Tables'!AW37/Prices!D67</f>
        <v>1.7372344366523766</v>
      </c>
      <c r="F42" s="35">
        <f>+E42*(1-'Dep r by equipment nipa tables'!F34)+'Investment from Nipa Tables'!AX37/Prices!E67</f>
        <v>2.5854090373033509</v>
      </c>
      <c r="G42" s="35">
        <f>+F42*(1-'Dep r by equipment nipa tables'!G34)+'Investment from Nipa Tables'!AY37/Prices!F67</f>
        <v>3.6182668171283279</v>
      </c>
      <c r="H42" s="35">
        <f>+G42*(1-'Dep r by equipment nipa tables'!H34)+'Investment from Nipa Tables'!AZ37/Prices!G67</f>
        <v>4.8020291427069575</v>
      </c>
      <c r="I42" s="35">
        <f>+H42*(1-'Dep r by equipment nipa tables'!I34)+'Investment from Nipa Tables'!BA37/Prices!H67</f>
        <v>6.0581174749457212</v>
      </c>
      <c r="J42" s="35">
        <f>+I42*(1-'Dep r by equipment nipa tables'!J34)+'Investment from Nipa Tables'!BB37/Prices!I67</f>
        <v>7.4001530770209412</v>
      </c>
      <c r="K42" s="35">
        <f>+J42*(1-'Dep r by equipment nipa tables'!K34)+'Investment from Nipa Tables'!BC37/Prices!J67</f>
        <v>8.3730384696302753</v>
      </c>
      <c r="L42" s="35">
        <f>+K42*(1-'Dep r by equipment nipa tables'!L34)+'Investment from Nipa Tables'!BD37/Prices!K67</f>
        <v>9.7357443791412948</v>
      </c>
      <c r="M42" s="35">
        <f>+L42*(1-'Dep r by equipment nipa tables'!M34)+'Investment from Nipa Tables'!BE37/Prices!L67</f>
        <v>11.246539454599569</v>
      </c>
      <c r="N42" s="35">
        <f>+M42*(1-'Dep r by equipment nipa tables'!N34)+'Investment from Nipa Tables'!BF37/Prices!M67</f>
        <v>12.870943053778852</v>
      </c>
      <c r="O42" s="35">
        <f>+N42*(1-'Dep r by equipment nipa tables'!O34)+'Investment from Nipa Tables'!BG37/Prices!N67</f>
        <v>14.298900044560973</v>
      </c>
      <c r="P42" s="35">
        <f>+O42*(1-'Dep r by equipment nipa tables'!P34)+'Investment from Nipa Tables'!BH37/Prices!O67</f>
        <v>15.835029290351628</v>
      </c>
      <c r="Q42" s="35">
        <f>+P42*(1-'Dep r by equipment nipa tables'!Q34)+'Investment from Nipa Tables'!BI37/Prices!P67</f>
        <v>17.43397258411914</v>
      </c>
      <c r="R42" s="35">
        <f>+Q42*(1-'Dep r by equipment nipa tables'!R34)+'Investment from Nipa Tables'!BJ37/Prices!Q67</f>
        <v>18.999811461866621</v>
      </c>
      <c r="S42" s="35">
        <f>+R42*(1-'Dep r by equipment nipa tables'!S34)+'Investment from Nipa Tables'!BK37/Prices!R67</f>
        <v>20.462471350070381</v>
      </c>
      <c r="T42" s="35">
        <f>+S42*(1-'Dep r by equipment nipa tables'!T34)+'Investment from Nipa Tables'!BL37/Prices!S67</f>
        <v>22.042136189802701</v>
      </c>
      <c r="U42" s="35">
        <f>+T42*(1-'Dep r by equipment nipa tables'!U34)+'Investment from Nipa Tables'!BM37/Prices!T67</f>
        <v>23.706939848073226</v>
      </c>
      <c r="V42" s="35">
        <f>+U42*(1-'Dep r by equipment nipa tables'!V34)+'Investment from Nipa Tables'!BN37/Prices!U67</f>
        <v>25.677801121820892</v>
      </c>
      <c r="W42" s="35">
        <f>+V42*(1-'Dep r by equipment nipa tables'!W34)+'Investment from Nipa Tables'!BO37/Prices!V67</f>
        <v>27.971034304299426</v>
      </c>
      <c r="X42" s="35">
        <f>+W42*(1-'Dep r by equipment nipa tables'!X34)+'Investment from Nipa Tables'!BP37/Prices!W67</f>
        <v>30.564012926377519</v>
      </c>
      <c r="Y42" s="35">
        <f>+X42*(1-'Dep r by equipment nipa tables'!Y34)+'Investment from Nipa Tables'!BQ37/Prices!X67</f>
        <v>33.178434181559489</v>
      </c>
      <c r="Z42" s="35">
        <f>+Y42*(1-'Dep r by equipment nipa tables'!Z34)+'Investment from Nipa Tables'!BR37/Prices!Y67</f>
        <v>35.945516003860867</v>
      </c>
      <c r="AA42" s="35">
        <f>+Z42*(1-'Dep r by equipment nipa tables'!AA34)+'Investment from Nipa Tables'!BS37/Prices!Z67</f>
        <v>39.01636161770292</v>
      </c>
      <c r="AB42" s="35">
        <f>+AA42*(1-'Dep r by equipment nipa tables'!AB34)+'Investment from Nipa Tables'!BT37/Prices!AA67</f>
        <v>42.468490120271795</v>
      </c>
      <c r="AC42" s="35">
        <f>+AB42*(1-'Dep r by equipment nipa tables'!AC34)+'Investment from Nipa Tables'!BU37/Prices!AB67</f>
        <v>48.273150842888185</v>
      </c>
      <c r="AD42" s="35">
        <f>+AC42*(1-'Dep r by equipment nipa tables'!AD34)+'Investment from Nipa Tables'!BV37/Prices!AC67</f>
        <v>54.797539590693489</v>
      </c>
      <c r="AE42" s="35">
        <f>+AD42*(1-'Dep r by equipment nipa tables'!AE34)+'Investment from Nipa Tables'!BW37/Prices!AD67</f>
        <v>63.949511361410671</v>
      </c>
      <c r="AF42" s="35">
        <f>+AE42*(1-'Dep r by equipment nipa tables'!AF34)+'Investment from Nipa Tables'!BX37/Prices!AE67</f>
        <v>74.249398665776454</v>
      </c>
      <c r="AG42" s="35">
        <f>+AF42*(1-'Dep r by equipment nipa tables'!AG34)+'Investment from Nipa Tables'!BY37/Prices!AF67</f>
        <v>87.22939795979643</v>
      </c>
      <c r="AH42" s="35">
        <f>+AG42*(1-'Dep r by equipment nipa tables'!AH34)+'Investment from Nipa Tables'!BZ37/Prices!AG67</f>
        <v>109.70696539323745</v>
      </c>
      <c r="AI42" s="35">
        <f>+AH42*(1-'Dep r by equipment nipa tables'!AI34)+'Investment from Nipa Tables'!CA37/Prices!AH67</f>
        <v>135.928642278544</v>
      </c>
      <c r="AJ42" s="35">
        <f>+AI42*(1-'Dep r by equipment nipa tables'!AJ34)+'Investment from Nipa Tables'!CB37/Prices!AI67</f>
        <v>166.22580382007661</v>
      </c>
      <c r="AK42" s="35">
        <f>+AJ42*(1-'Dep r by equipment nipa tables'!AK34)+'Investment from Nipa Tables'!CC37/Prices!AJ67</f>
        <v>199.64418909099271</v>
      </c>
      <c r="AL42" s="35">
        <f>+AK42*(1-'Dep r by equipment nipa tables'!AL34)+'Investment from Nipa Tables'!CD37/Prices!AK67</f>
        <v>235.28415816026205</v>
      </c>
      <c r="AM42" s="35">
        <f>+AL42*(1-'Dep r by equipment nipa tables'!AM34)+'Investment from Nipa Tables'!CE37/Prices!AL67</f>
        <v>271.99864924078486</v>
      </c>
      <c r="AN42" s="35">
        <f>+AM42*(1-'Dep r by equipment nipa tables'!AN34)+'Investment from Nipa Tables'!CF37/Prices!AM67</f>
        <v>309.81205295914469</v>
      </c>
      <c r="AO42" s="35">
        <f>+AN42*(1-'Dep r by equipment nipa tables'!AO34)+'Investment from Nipa Tables'!CG37/Prices!AN67</f>
        <v>355.32578748308094</v>
      </c>
      <c r="AP42" s="35">
        <f>+AO42*(1-'Dep r by equipment nipa tables'!AP34)+'Investment from Nipa Tables'!CH37/Prices!AO67</f>
        <v>403.37698395898042</v>
      </c>
      <c r="AQ42" s="35">
        <f>+AP42*(1-'Dep r by equipment nipa tables'!AQ34)+'Investment from Nipa Tables'!CI37/Prices!AP67</f>
        <v>457.18556471428059</v>
      </c>
      <c r="AR42" s="35">
        <f>+AQ42*(1-'Dep r by equipment nipa tables'!AR34)+'Investment from Nipa Tables'!CJ37/Prices!AQ67</f>
        <v>515.70687127877966</v>
      </c>
      <c r="AS42" s="35">
        <f>+AR42*(1-'Dep r by equipment nipa tables'!AS34)+'Investment from Nipa Tables'!CK37/Prices!AR67</f>
        <v>576.05943117909305</v>
      </c>
      <c r="AT42" s="35">
        <f>+AS42*(1-'Dep r by equipment nipa tables'!AT34)+'Investment from Nipa Tables'!CL37/Prices!AS67</f>
        <v>652.89608317593161</v>
      </c>
      <c r="AU42" s="35">
        <f>+AT42*(1-'Dep r by equipment nipa tables'!AU34)+'Investment from Nipa Tables'!CM37/Prices!AT67</f>
        <v>739.20458603471513</v>
      </c>
      <c r="AV42" s="35">
        <f>+AU42*(1-'Dep r by equipment nipa tables'!AV34)+'Investment from Nipa Tables'!CN37/Prices!AU67</f>
        <v>829.72506235841308</v>
      </c>
      <c r="AW42" s="35">
        <f>+AV42*(1-'Dep r by equipment nipa tables'!AW34)+'Investment from Nipa Tables'!CO37/Prices!AV67</f>
        <v>927.83989440969572</v>
      </c>
      <c r="AX42" s="35">
        <f>+AW42*(1-'Dep r by equipment nipa tables'!AX34)+'Investment from Nipa Tables'!CP37/Prices!AW67</f>
        <v>1026.3011768451834</v>
      </c>
      <c r="AY42" s="35">
        <f>+AX42*(1-'Dep r by equipment nipa tables'!AY34)+'Investment from Nipa Tables'!CQ37/Prices!AX67</f>
        <v>1128.1629562859916</v>
      </c>
      <c r="AZ42" s="35">
        <f>+AY42*(1-'Dep r by equipment nipa tables'!AZ34)+'Investment from Nipa Tables'!CR37/Prices!AY67</f>
        <v>1246.0345083163083</v>
      </c>
      <c r="BA42" s="35">
        <f>+AZ42*(1-'Dep r by equipment nipa tables'!BA34)+'Investment from Nipa Tables'!CS37/Prices!AZ67</f>
        <v>1369.4451748508002</v>
      </c>
      <c r="BB42" s="35">
        <f>+BA42*(1-'Dep r by equipment nipa tables'!BB34)+'Investment from Nipa Tables'!CT37/Prices!BA67</f>
        <v>1478.9007218112013</v>
      </c>
      <c r="BC42" s="35">
        <f>+BB42*(1-'Dep r by equipment nipa tables'!BC34)+'Investment from Nipa Tables'!CU37/Prices!BB67</f>
        <v>1589.9077184154753</v>
      </c>
      <c r="BD42" s="35">
        <f>+BC42*(1-'Dep r by equipment nipa tables'!BD34)+'Investment from Nipa Tables'!CV37/Prices!BC67</f>
        <v>1706.3702618405841</v>
      </c>
      <c r="BE42" s="35">
        <f>+BD42*(1-'Dep r by equipment nipa tables'!BE34)+'Investment from Nipa Tables'!CW37/Prices!BD67</f>
        <v>1839.3686705238804</v>
      </c>
      <c r="BF42" s="35">
        <f>+BE42*(1-'Dep r by equipment nipa tables'!BF34)+'Investment from Nipa Tables'!CX37/Prices!BE67</f>
        <v>1983.9072649724385</v>
      </c>
      <c r="BG42" s="35">
        <f>+BF42*(1-'Dep r by equipment nipa tables'!BG34)+'Investment from Nipa Tables'!CY37/Prices!BF67</f>
        <v>2137.2784949058555</v>
      </c>
      <c r="BH42" s="35">
        <f>+BG42*(1-'Dep r by equipment nipa tables'!BH34)+'Investment from Nipa Tables'!CZ37/Prices!BG67</f>
        <v>2291.1954534912952</v>
      </c>
      <c r="BI42" s="35">
        <f>+BH42*(1-'Dep r by equipment nipa tables'!BI34)+'Investment from Nipa Tables'!DA37/Prices!BH67</f>
        <v>2465.1982746566405</v>
      </c>
      <c r="BJ42" s="35">
        <f>+BI42*(1-'Dep r by equipment nipa tables'!BJ34)+'Investment from Nipa Tables'!DB37/Prices!BI67</f>
        <v>2652.0597175123921</v>
      </c>
      <c r="BK42" s="35">
        <f>+BJ42*(1-'Dep r by equipment nipa tables'!BK34)+'Investment from Nipa Tables'!DC37/Prices!BJ67</f>
        <v>2856.4140073400335</v>
      </c>
      <c r="BL42" s="35">
        <f>+BK42*(1-'Dep r by equipment nipa tables'!BL34)+'Investment from Nipa Tables'!DD37/Prices!BK67</f>
        <v>3096.935506355389</v>
      </c>
      <c r="BM42" s="35">
        <f>+BL42*(1-'Dep r by equipment nipa tables'!BM34)+'Investment from Nipa Tables'!DE37/Prices!BL67</f>
        <v>3352.0641988748635</v>
      </c>
      <c r="BN42" s="35">
        <f>+BM42*(1-'Dep r by equipment nipa tables'!BN34)+'Investment from Nipa Tables'!DF37/Prices!BM67</f>
        <v>3572.0341988748633</v>
      </c>
      <c r="BO42" s="35">
        <f>+BN42*(1-'Dep r by equipment nipa tables'!BO34)+'Investment from Nipa Tables'!DG37/Prices!BN67</f>
        <v>3820.9721785342122</v>
      </c>
      <c r="BP42" s="35">
        <f>+BO42*(1-'Dep r by equipment nipa tables'!BP34)+'Investment from Nipa Tables'!DH37/Prices!BO67</f>
        <v>4099.8212628450028</v>
      </c>
      <c r="BQ42" s="35">
        <f>+BP42*(1-'Dep r by equipment nipa tables'!BQ34)+'Investment from Nipa Tables'!DI37/Prices!BP67</f>
        <v>4436.1637877181884</v>
      </c>
      <c r="BR42" s="35">
        <f>+BQ42*(1-'Dep r by equipment nipa tables'!BR34)+'Investment from Nipa Tables'!DJ37/Prices!BQ67</f>
        <v>4778.8347426758755</v>
      </c>
      <c r="BS42" s="35">
        <f>+BR42*(1-'Dep r by equipment nipa tables'!BS34)+'Investment from Nipa Tables'!DK37/Prices!BR67</f>
        <v>5163.4445495865475</v>
      </c>
      <c r="BT42" s="35">
        <f>+BS42*(1-'Dep r by equipment nipa tables'!BT34)+'Investment from Nipa Tables'!DL37/Prices!BS67</f>
        <v>5571.3716843794355</v>
      </c>
    </row>
    <row r="43" spans="1:72" x14ac:dyDescent="0.25">
      <c r="A43" s="29">
        <v>22</v>
      </c>
      <c r="B43" t="s">
        <v>100</v>
      </c>
      <c r="C43" s="35">
        <v>0</v>
      </c>
      <c r="D43" s="35">
        <f>+C43*(1-'Dep r by equipment nipa tables'!D35)+'Investment from Nipa Tables'!AV38/Prices!C68</f>
        <v>6.6304265229518382</v>
      </c>
      <c r="E43" s="35">
        <f>+D43*(1-'Dep r by equipment nipa tables'!E35)+'Investment from Nipa Tables'!AW38/Prices!D68</f>
        <v>13.82911794777992</v>
      </c>
      <c r="F43" s="35">
        <f>+E43*(1-'Dep r by equipment nipa tables'!F35)+'Investment from Nipa Tables'!AX38/Prices!E68</f>
        <v>20.681297866148206</v>
      </c>
      <c r="G43" s="35">
        <f>+F43*(1-'Dep r by equipment nipa tables'!G35)+'Investment from Nipa Tables'!AY38/Prices!F68</f>
        <v>29.347342062245907</v>
      </c>
      <c r="H43" s="35">
        <f>+G43*(1-'Dep r by equipment nipa tables'!H35)+'Investment from Nipa Tables'!AZ38/Prices!G68</f>
        <v>38.78954428906227</v>
      </c>
      <c r="I43" s="35">
        <f>+H43*(1-'Dep r by equipment nipa tables'!I35)+'Investment from Nipa Tables'!BA38/Prices!H68</f>
        <v>45.644385248175553</v>
      </c>
      <c r="J43" s="35">
        <f>+I43*(1-'Dep r by equipment nipa tables'!J35)+'Investment from Nipa Tables'!BB38/Prices!I68</f>
        <v>52.407420301586427</v>
      </c>
      <c r="K43" s="35">
        <f>+J43*(1-'Dep r by equipment nipa tables'!K35)+'Investment from Nipa Tables'!BC38/Prices!J68</f>
        <v>59.069723875129377</v>
      </c>
      <c r="L43" s="35">
        <f>+K43*(1-'Dep r by equipment nipa tables'!L35)+'Investment from Nipa Tables'!BD38/Prices!K68</f>
        <v>67.933098917536853</v>
      </c>
      <c r="M43" s="35">
        <f>+L43*(1-'Dep r by equipment nipa tables'!M35)+'Investment from Nipa Tables'!BE38/Prices!L68</f>
        <v>77.459331556997213</v>
      </c>
      <c r="N43" s="35">
        <f>+M43*(1-'Dep r by equipment nipa tables'!N35)+'Investment from Nipa Tables'!BF38/Prices!M68</f>
        <v>85.96322505327251</v>
      </c>
      <c r="O43" s="35">
        <f>+N43*(1-'Dep r by equipment nipa tables'!O35)+'Investment from Nipa Tables'!BG38/Prices!N68</f>
        <v>94.67823521487999</v>
      </c>
      <c r="P43" s="35">
        <f>+O43*(1-'Dep r by equipment nipa tables'!P35)+'Investment from Nipa Tables'!BH38/Prices!O68</f>
        <v>105.77144882058786</v>
      </c>
      <c r="Q43" s="35">
        <f>+P43*(1-'Dep r by equipment nipa tables'!Q35)+'Investment from Nipa Tables'!BI38/Prices!P68</f>
        <v>117.09080904935723</v>
      </c>
      <c r="R43" s="35">
        <f>+Q43*(1-'Dep r by equipment nipa tables'!R35)+'Investment from Nipa Tables'!BJ38/Prices!Q68</f>
        <v>128.91871277345081</v>
      </c>
      <c r="S43" s="35">
        <f>+R43*(1-'Dep r by equipment nipa tables'!S35)+'Investment from Nipa Tables'!BK38/Prices!R68</f>
        <v>144.30635311704515</v>
      </c>
      <c r="T43" s="35">
        <f>+S43*(1-'Dep r by equipment nipa tables'!T35)+'Investment from Nipa Tables'!BL38/Prices!S68</f>
        <v>160.54817462211014</v>
      </c>
      <c r="U43" s="35">
        <f>+T43*(1-'Dep r by equipment nipa tables'!U35)+'Investment from Nipa Tables'!BM38/Prices!T68</f>
        <v>178.19324909072711</v>
      </c>
      <c r="V43" s="35">
        <f>+U43*(1-'Dep r by equipment nipa tables'!V35)+'Investment from Nipa Tables'!BN38/Prices!U68</f>
        <v>200.36406305287375</v>
      </c>
      <c r="W43" s="35">
        <f>+V43*(1-'Dep r by equipment nipa tables'!W35)+'Investment from Nipa Tables'!BO38/Prices!V68</f>
        <v>228.44420272913555</v>
      </c>
      <c r="X43" s="35">
        <f>+W43*(1-'Dep r by equipment nipa tables'!X35)+'Investment from Nipa Tables'!BP38/Prices!W68</f>
        <v>253.44997797060989</v>
      </c>
      <c r="Y43" s="35">
        <f>+X43*(1-'Dep r by equipment nipa tables'!Y35)+'Investment from Nipa Tables'!BQ38/Prices!X68</f>
        <v>284.26684800273915</v>
      </c>
      <c r="Z43" s="35">
        <f>+Y43*(1-'Dep r by equipment nipa tables'!Z35)+'Investment from Nipa Tables'!BR38/Prices!Y68</f>
        <v>322.18221806214763</v>
      </c>
      <c r="AA43" s="35">
        <f>+Z43*(1-'Dep r by equipment nipa tables'!AA35)+'Investment from Nipa Tables'!BS38/Prices!Z68</f>
        <v>353.41472169625507</v>
      </c>
      <c r="AB43" s="35">
        <f>+AA43*(1-'Dep r by equipment nipa tables'!AB35)+'Investment from Nipa Tables'!BT38/Prices!AA68</f>
        <v>387.84193633465884</v>
      </c>
      <c r="AC43" s="35">
        <f>+AB43*(1-'Dep r by equipment nipa tables'!AC35)+'Investment from Nipa Tables'!BU38/Prices!AB68</f>
        <v>430.92695791360933</v>
      </c>
      <c r="AD43" s="35">
        <f>+AC43*(1-'Dep r by equipment nipa tables'!AD35)+'Investment from Nipa Tables'!BV38/Prices!AC68</f>
        <v>483.38747545784366</v>
      </c>
      <c r="AE43" s="35">
        <f>+AD43*(1-'Dep r by equipment nipa tables'!AE35)+'Investment from Nipa Tables'!BW38/Prices!AD68</f>
        <v>533.97787270073263</v>
      </c>
      <c r="AF43" s="35">
        <f>+AE43*(1-'Dep r by equipment nipa tables'!AF35)+'Investment from Nipa Tables'!BX38/Prices!AE68</f>
        <v>567.66471713185888</v>
      </c>
      <c r="AG43" s="35">
        <f>+AF43*(1-'Dep r by equipment nipa tables'!AG35)+'Investment from Nipa Tables'!BY38/Prices!AF68</f>
        <v>610.3309233076584</v>
      </c>
      <c r="AH43" s="35">
        <f>+AG43*(1-'Dep r by equipment nipa tables'!AH35)+'Investment from Nipa Tables'!BZ38/Prices!AG68</f>
        <v>667.54287287626494</v>
      </c>
      <c r="AI43" s="35">
        <f>+AH43*(1-'Dep r by equipment nipa tables'!AI35)+'Investment from Nipa Tables'!CA38/Prices!AH68</f>
        <v>732.0871657351189</v>
      </c>
      <c r="AJ43" s="35">
        <f>+AI43*(1-'Dep r by equipment nipa tables'!AJ35)+'Investment from Nipa Tables'!CB38/Prices!AI68</f>
        <v>804.63748493553408</v>
      </c>
      <c r="AK43" s="35">
        <f>+AJ43*(1-'Dep r by equipment nipa tables'!AK35)+'Investment from Nipa Tables'!CC38/Prices!AJ68</f>
        <v>855.24333771810348</v>
      </c>
      <c r="AL43" s="35">
        <f>+AK43*(1-'Dep r by equipment nipa tables'!AL35)+'Investment from Nipa Tables'!CD38/Prices!AK68</f>
        <v>903.93647005634239</v>
      </c>
      <c r="AM43" s="35">
        <f>+AL43*(1-'Dep r by equipment nipa tables'!AM35)+'Investment from Nipa Tables'!CE38/Prices!AL68</f>
        <v>948.50093901532387</v>
      </c>
      <c r="AN43" s="35">
        <f>+AM43*(1-'Dep r by equipment nipa tables'!AN35)+'Investment from Nipa Tables'!CF38/Prices!AM68</f>
        <v>998.47201070387109</v>
      </c>
      <c r="AO43" s="35">
        <f>+AN43*(1-'Dep r by equipment nipa tables'!AO35)+'Investment from Nipa Tables'!CG38/Prices!AN68</f>
        <v>1069.507594557838</v>
      </c>
      <c r="AP43" s="35">
        <f>+AO43*(1-'Dep r by equipment nipa tables'!AP35)+'Investment from Nipa Tables'!CH38/Prices!AO68</f>
        <v>1151.3658563651663</v>
      </c>
      <c r="AQ43" s="35">
        <f>+AP43*(1-'Dep r by equipment nipa tables'!AQ35)+'Investment from Nipa Tables'!CI38/Prices!AP68</f>
        <v>1222.3895843947714</v>
      </c>
      <c r="AR43" s="35">
        <f>+AQ43*(1-'Dep r by equipment nipa tables'!AR35)+'Investment from Nipa Tables'!CJ38/Prices!AQ68</f>
        <v>1297.0072382449491</v>
      </c>
      <c r="AS43" s="35">
        <f>+AR43*(1-'Dep r by equipment nipa tables'!AS35)+'Investment from Nipa Tables'!CK38/Prices!AR68</f>
        <v>1382.6944182283221</v>
      </c>
      <c r="AT43" s="35">
        <f>+AS43*(1-'Dep r by equipment nipa tables'!AT35)+'Investment from Nipa Tables'!CL38/Prices!AS68</f>
        <v>1457.9295931560471</v>
      </c>
      <c r="AU43" s="35">
        <f>+AT43*(1-'Dep r by equipment nipa tables'!AU35)+'Investment from Nipa Tables'!CM38/Prices!AT68</f>
        <v>1524.5398605727373</v>
      </c>
      <c r="AV43" s="35">
        <f>+AU43*(1-'Dep r by equipment nipa tables'!AV35)+'Investment from Nipa Tables'!CN38/Prices!AU68</f>
        <v>1591.39461562568</v>
      </c>
      <c r="AW43" s="35">
        <f>+AV43*(1-'Dep r by equipment nipa tables'!AW35)+'Investment from Nipa Tables'!CO38/Prices!AV68</f>
        <v>1661.6837672152762</v>
      </c>
      <c r="AX43" s="35">
        <f>+AW43*(1-'Dep r by equipment nipa tables'!AX35)+'Investment from Nipa Tables'!CP38/Prices!AW68</f>
        <v>1768.5380988081833</v>
      </c>
      <c r="AY43" s="35">
        <f>+AX43*(1-'Dep r by equipment nipa tables'!AY35)+'Investment from Nipa Tables'!CQ38/Prices!AX68</f>
        <v>1950.1176076049956</v>
      </c>
      <c r="AZ43" s="35">
        <f>+AY43*(1-'Dep r by equipment nipa tables'!AZ35)+'Investment from Nipa Tables'!CR38/Prices!AY68</f>
        <v>2160.5070463355423</v>
      </c>
      <c r="BA43" s="35">
        <f>+AZ43*(1-'Dep r by equipment nipa tables'!BA35)+'Investment from Nipa Tables'!CS38/Prices!AZ68</f>
        <v>2442.1192674965273</v>
      </c>
      <c r="BB43" s="35">
        <f>+BA43*(1-'Dep r by equipment nipa tables'!BB35)+'Investment from Nipa Tables'!CT38/Prices!BA68</f>
        <v>2801.4777107510708</v>
      </c>
      <c r="BC43" s="35">
        <f>+BB43*(1-'Dep r by equipment nipa tables'!BC35)+'Investment from Nipa Tables'!CU38/Prices!BB68</f>
        <v>3172.5881194695994</v>
      </c>
      <c r="BD43" s="35">
        <f>+BC43*(1-'Dep r by equipment nipa tables'!BD35)+'Investment from Nipa Tables'!CV38/Prices!BC68</f>
        <v>3599.1996992673626</v>
      </c>
      <c r="BE43" s="35">
        <f>+BD43*(1-'Dep r by equipment nipa tables'!BE35)+'Investment from Nipa Tables'!CW38/Prices!BD68</f>
        <v>4020.7517402237863</v>
      </c>
      <c r="BF43" s="35">
        <f>+BE43*(1-'Dep r by equipment nipa tables'!BF35)+'Investment from Nipa Tables'!CX38/Prices!BE68</f>
        <v>4392.7975831413105</v>
      </c>
      <c r="BG43" s="35">
        <f>+BF43*(1-'Dep r by equipment nipa tables'!BG35)+'Investment from Nipa Tables'!CY38/Prices!BF68</f>
        <v>4730.3921201152089</v>
      </c>
      <c r="BH43" s="35">
        <f>+BG43*(1-'Dep r by equipment nipa tables'!BH35)+'Investment from Nipa Tables'!CZ38/Prices!BG68</f>
        <v>5108.0716508978367</v>
      </c>
      <c r="BI43" s="35">
        <f>+BH43*(1-'Dep r by equipment nipa tables'!BI35)+'Investment from Nipa Tables'!DA38/Prices!BH68</f>
        <v>5597.7868384465892</v>
      </c>
      <c r="BJ43" s="35">
        <f>+BI43*(1-'Dep r by equipment nipa tables'!BJ35)+'Investment from Nipa Tables'!DB38/Prices!BI68</f>
        <v>6194.7635343997281</v>
      </c>
      <c r="BK43" s="35">
        <f>+BJ43*(1-'Dep r by equipment nipa tables'!BK35)+'Investment from Nipa Tables'!DC38/Prices!BJ68</f>
        <v>6882.0216395310963</v>
      </c>
      <c r="BL43" s="35">
        <f>+BK43*(1-'Dep r by equipment nipa tables'!BL35)+'Investment from Nipa Tables'!DD38/Prices!BK68</f>
        <v>7517.0089344671615</v>
      </c>
      <c r="BM43" s="35">
        <f>+BL43*(1-'Dep r by equipment nipa tables'!BM35)+'Investment from Nipa Tables'!DE38/Prices!BL68</f>
        <v>7904.0328431757298</v>
      </c>
      <c r="BN43" s="35">
        <f>+BM43*(1-'Dep r by equipment nipa tables'!BN35)+'Investment from Nipa Tables'!DF38/Prices!BM68</f>
        <v>7925.4328431757294</v>
      </c>
      <c r="BO43" s="35">
        <f>+BN43*(1-'Dep r by equipment nipa tables'!BO35)+'Investment from Nipa Tables'!DG38/Prices!BN68</f>
        <v>8271.6071704691149</v>
      </c>
      <c r="BP43" s="35">
        <f>+BO43*(1-'Dep r by equipment nipa tables'!BP35)+'Investment from Nipa Tables'!DH38/Prices!BO68</f>
        <v>8872.6203340333996</v>
      </c>
      <c r="BQ43" s="35">
        <f>+BP43*(1-'Dep r by equipment nipa tables'!BQ35)+'Investment from Nipa Tables'!DI38/Prices!BP68</f>
        <v>9573.7146494928202</v>
      </c>
      <c r="BR43" s="35">
        <f>+BQ43*(1-'Dep r by equipment nipa tables'!BR35)+'Investment from Nipa Tables'!DJ38/Prices!BQ68</f>
        <v>10448.049810889366</v>
      </c>
      <c r="BS43" s="35">
        <f>+BR43*(1-'Dep r by equipment nipa tables'!BS35)+'Investment from Nipa Tables'!DK38/Prices!BR68</f>
        <v>11498.897266595191</v>
      </c>
      <c r="BT43" s="35">
        <f>+BS43*(1-'Dep r by equipment nipa tables'!BT35)+'Investment from Nipa Tables'!DL38/Prices!BS68</f>
        <v>12808.833770030269</v>
      </c>
    </row>
    <row r="44" spans="1:72" x14ac:dyDescent="0.25">
      <c r="A44" s="29">
        <v>22</v>
      </c>
      <c r="B44" t="s">
        <v>102</v>
      </c>
      <c r="C44" s="35">
        <v>0</v>
      </c>
      <c r="D44" s="35">
        <f>+C44*(1-'Dep r by equipment nipa tables'!D36)+'Investment from Nipa Tables'!AV39/Prices!C69</f>
        <v>11.624497782226459</v>
      </c>
      <c r="E44" s="35">
        <f>+D44*(1-'Dep r by equipment nipa tables'!E36)+'Investment from Nipa Tables'!AW39/Prices!D69</f>
        <v>25.208639341211668</v>
      </c>
      <c r="F44" s="35">
        <f>+E44*(1-'Dep r by equipment nipa tables'!F36)+'Investment from Nipa Tables'!AX39/Prices!E69</f>
        <v>37.859670549720107</v>
      </c>
      <c r="G44" s="35">
        <f>+F44*(1-'Dep r by equipment nipa tables'!G36)+'Investment from Nipa Tables'!AY39/Prices!F69</f>
        <v>52.585175336058001</v>
      </c>
      <c r="H44" s="35">
        <f>+G44*(1-'Dep r by equipment nipa tables'!H36)+'Investment from Nipa Tables'!AZ39/Prices!G69</f>
        <v>68.710566100597703</v>
      </c>
      <c r="I44" s="35">
        <f>+H44*(1-'Dep r by equipment nipa tables'!I36)+'Investment from Nipa Tables'!BA39/Prices!H69</f>
        <v>80.451521374317039</v>
      </c>
      <c r="J44" s="35">
        <f>+I44*(1-'Dep r by equipment nipa tables'!J36)+'Investment from Nipa Tables'!BB39/Prices!I69</f>
        <v>91.99866418044239</v>
      </c>
      <c r="K44" s="35">
        <f>+J44*(1-'Dep r by equipment nipa tables'!K36)+'Investment from Nipa Tables'!BC39/Prices!J69</f>
        <v>103.35751987440956</v>
      </c>
      <c r="L44" s="35">
        <f>+K44*(1-'Dep r by equipment nipa tables'!L36)+'Investment from Nipa Tables'!BD39/Prices!K69</f>
        <v>118.53410591193534</v>
      </c>
      <c r="M44" s="35">
        <f>+L44*(1-'Dep r by equipment nipa tables'!M36)+'Investment from Nipa Tables'!BE39/Prices!L69</f>
        <v>134.75188470853877</v>
      </c>
      <c r="N44" s="35">
        <f>+M44*(1-'Dep r by equipment nipa tables'!N36)+'Investment from Nipa Tables'!BF39/Prices!M69</f>
        <v>149.2295876856686</v>
      </c>
      <c r="O44" s="35">
        <f>+N44*(1-'Dep r by equipment nipa tables'!O36)+'Investment from Nipa Tables'!BG39/Prices!N69</f>
        <v>164.20302796332976</v>
      </c>
      <c r="P44" s="35">
        <f>+O44*(1-'Dep r by equipment nipa tables'!P36)+'Investment from Nipa Tables'!BH39/Prices!O69</f>
        <v>183.00469198470716</v>
      </c>
      <c r="Q44" s="35">
        <f>+P44*(1-'Dep r by equipment nipa tables'!Q36)+'Investment from Nipa Tables'!BI39/Prices!P69</f>
        <v>202.227154944934</v>
      </c>
      <c r="R44" s="35">
        <f>+Q44*(1-'Dep r by equipment nipa tables'!R36)+'Investment from Nipa Tables'!BJ39/Prices!Q69</f>
        <v>222.34916364187757</v>
      </c>
      <c r="S44" s="35">
        <f>+R44*(1-'Dep r by equipment nipa tables'!S36)+'Investment from Nipa Tables'!BK39/Prices!R69</f>
        <v>248.58119090501225</v>
      </c>
      <c r="T44" s="35">
        <f>+S44*(1-'Dep r by equipment nipa tables'!T36)+'Investment from Nipa Tables'!BL39/Prices!S69</f>
        <v>276.28637118575574</v>
      </c>
      <c r="U44" s="35">
        <f>+T44*(1-'Dep r by equipment nipa tables'!U36)+'Investment from Nipa Tables'!BM39/Prices!T69</f>
        <v>306.23147931680279</v>
      </c>
      <c r="V44" s="35">
        <f>+U44*(1-'Dep r by equipment nipa tables'!V36)+'Investment from Nipa Tables'!BN39/Prices!U69</f>
        <v>343.93747630172123</v>
      </c>
      <c r="W44" s="35">
        <f>+V44*(1-'Dep r by equipment nipa tables'!W36)+'Investment from Nipa Tables'!BO39/Prices!V69</f>
        <v>391.72471703231213</v>
      </c>
      <c r="X44" s="35">
        <f>+W44*(1-'Dep r by equipment nipa tables'!X36)+'Investment from Nipa Tables'!BP39/Prices!W69</f>
        <v>434.6524784950131</v>
      </c>
      <c r="Y44" s="35">
        <f>+X44*(1-'Dep r by equipment nipa tables'!Y36)+'Investment from Nipa Tables'!BQ39/Prices!X69</f>
        <v>487.41795145100195</v>
      </c>
      <c r="Z44" s="35">
        <f>+Y44*(1-'Dep r by equipment nipa tables'!Z36)+'Investment from Nipa Tables'!BR39/Prices!Y69</f>
        <v>552.57903969380448</v>
      </c>
      <c r="AA44" s="35">
        <f>+Z44*(1-'Dep r by equipment nipa tables'!AA36)+'Investment from Nipa Tables'!BS39/Prices!Z69</f>
        <v>606.60888895944754</v>
      </c>
      <c r="AB44" s="35">
        <f>+AA44*(1-'Dep r by equipment nipa tables'!AB36)+'Investment from Nipa Tables'!BT39/Prices!AA69</f>
        <v>666.4447693398522</v>
      </c>
      <c r="AC44" s="35">
        <f>+AB44*(1-'Dep r by equipment nipa tables'!AC36)+'Investment from Nipa Tables'!BU39/Prices!AB69</f>
        <v>741.0243169028239</v>
      </c>
      <c r="AD44" s="35">
        <f>+AC44*(1-'Dep r by equipment nipa tables'!AD36)+'Investment from Nipa Tables'!BV39/Prices!AC69</f>
        <v>831.67223995110783</v>
      </c>
      <c r="AE44" s="35">
        <f>+AD44*(1-'Dep r by equipment nipa tables'!AE36)+'Investment from Nipa Tables'!BW39/Prices!AD69</f>
        <v>919.17929768808756</v>
      </c>
      <c r="AF44" s="35">
        <f>+AE44*(1-'Dep r by equipment nipa tables'!AF36)+'Investment from Nipa Tables'!BX39/Prices!AE69</f>
        <v>977.83307077573841</v>
      </c>
      <c r="AG44" s="35">
        <f>+AF44*(1-'Dep r by equipment nipa tables'!AG36)+'Investment from Nipa Tables'!BY39/Prices!AF69</f>
        <v>1051.7780198238654</v>
      </c>
      <c r="AH44" s="35">
        <f>+AG44*(1-'Dep r by equipment nipa tables'!AH36)+'Investment from Nipa Tables'!BZ39/Prices!AG69</f>
        <v>1150.6851515656497</v>
      </c>
      <c r="AI44" s="35">
        <f>+AH44*(1-'Dep r by equipment nipa tables'!AI36)+'Investment from Nipa Tables'!CA39/Prices!AH69</f>
        <v>1262.2278902819385</v>
      </c>
      <c r="AJ44" s="35">
        <f>+AI44*(1-'Dep r by equipment nipa tables'!AJ36)+'Investment from Nipa Tables'!CB39/Prices!AI69</f>
        <v>1387.9990243823015</v>
      </c>
      <c r="AK44" s="35">
        <f>+AJ44*(1-'Dep r by equipment nipa tables'!AK36)+'Investment from Nipa Tables'!CC39/Prices!AJ69</f>
        <v>1476.3025943963892</v>
      </c>
      <c r="AL44" s="35">
        <f>+AK44*(1-'Dep r by equipment nipa tables'!AL36)+'Investment from Nipa Tables'!CD39/Prices!AK69</f>
        <v>1561.2380581361024</v>
      </c>
      <c r="AM44" s="35">
        <f>+AL44*(1-'Dep r by equipment nipa tables'!AM36)+'Investment from Nipa Tables'!CE39/Prices!AL69</f>
        <v>1639.4055174419607</v>
      </c>
      <c r="AN44" s="35">
        <f>+AM44*(1-'Dep r by equipment nipa tables'!AN36)+'Investment from Nipa Tables'!CF39/Prices!AM69</f>
        <v>1726.9881355951561</v>
      </c>
      <c r="AO44" s="35">
        <f>+AN44*(1-'Dep r by equipment nipa tables'!AO36)+'Investment from Nipa Tables'!CG39/Prices!AN69</f>
        <v>1851.3552460461297</v>
      </c>
      <c r="AP44" s="35">
        <f>+AO44*(1-'Dep r by equipment nipa tables'!AP36)+'Investment from Nipa Tables'!CH39/Prices!AO69</f>
        <v>1994.8859639984819</v>
      </c>
      <c r="AQ44" s="35">
        <f>+AP44*(1-'Dep r by equipment nipa tables'!AQ36)+'Investment from Nipa Tables'!CI39/Prices!AP69</f>
        <v>2120.4685706013684</v>
      </c>
      <c r="AR44" s="35">
        <f>+AQ44*(1-'Dep r by equipment nipa tables'!AR36)+'Investment from Nipa Tables'!CJ39/Prices!AQ69</f>
        <v>2252.9653434923102</v>
      </c>
      <c r="AS44" s="35">
        <f>+AR44*(1-'Dep r by equipment nipa tables'!AS36)+'Investment from Nipa Tables'!CK39/Prices!AR69</f>
        <v>2381.7269640096797</v>
      </c>
      <c r="AT44" s="35">
        <f>+AS44*(1-'Dep r by equipment nipa tables'!AT36)+'Investment from Nipa Tables'!CL39/Prices!AS69</f>
        <v>2513.9807460019997</v>
      </c>
      <c r="AU44" s="35">
        <f>+AT44*(1-'Dep r by equipment nipa tables'!AU36)+'Investment from Nipa Tables'!CM39/Prices!AT69</f>
        <v>2616.878088249849</v>
      </c>
      <c r="AV44" s="35">
        <f>+AU44*(1-'Dep r by equipment nipa tables'!AV36)+'Investment from Nipa Tables'!CN39/Prices!AU69</f>
        <v>2704.5903616548212</v>
      </c>
      <c r="AW44" s="35">
        <f>+AV44*(1-'Dep r by equipment nipa tables'!AW36)+'Investment from Nipa Tables'!CO39/Prices!AV69</f>
        <v>2821.370148794922</v>
      </c>
      <c r="AX44" s="35">
        <f>+AW44*(1-'Dep r by equipment nipa tables'!AX36)+'Investment from Nipa Tables'!CP39/Prices!AW69</f>
        <v>2982.8791322590123</v>
      </c>
      <c r="AY44" s="35">
        <f>+AX44*(1-'Dep r by equipment nipa tables'!AY36)+'Investment from Nipa Tables'!CQ39/Prices!AX69</f>
        <v>3167.2478581529149</v>
      </c>
      <c r="AZ44" s="35">
        <f>+AY44*(1-'Dep r by equipment nipa tables'!AZ36)+'Investment from Nipa Tables'!CR39/Prices!AY69</f>
        <v>3382.7309831667203</v>
      </c>
      <c r="BA44" s="35">
        <f>+AZ44*(1-'Dep r by equipment nipa tables'!BA36)+'Investment from Nipa Tables'!CS39/Prices!AZ69</f>
        <v>3575.6968768447955</v>
      </c>
      <c r="BB44" s="35">
        <f>+BA44*(1-'Dep r by equipment nipa tables'!BB36)+'Investment from Nipa Tables'!CT39/Prices!BA69</f>
        <v>3755.894081644471</v>
      </c>
      <c r="BC44" s="35">
        <f>+BB44*(1-'Dep r by equipment nipa tables'!BC36)+'Investment from Nipa Tables'!CU39/Prices!BB69</f>
        <v>3988.0038910269773</v>
      </c>
      <c r="BD44" s="35">
        <f>+BC44*(1-'Dep r by equipment nipa tables'!BD36)+'Investment from Nipa Tables'!CV39/Prices!BC69</f>
        <v>4260.2559271223299</v>
      </c>
      <c r="BE44" s="35">
        <f>+BD44*(1-'Dep r by equipment nipa tables'!BE36)+'Investment from Nipa Tables'!CW39/Prices!BD69</f>
        <v>4507.0393953198163</v>
      </c>
      <c r="BF44" s="35">
        <f>+BE44*(1-'Dep r by equipment nipa tables'!BF36)+'Investment from Nipa Tables'!CX39/Prices!BE69</f>
        <v>4691.8850408684084</v>
      </c>
      <c r="BG44" s="35">
        <f>+BF44*(1-'Dep r by equipment nipa tables'!BG36)+'Investment from Nipa Tables'!CY39/Prices!BF69</f>
        <v>4883.4920137752952</v>
      </c>
      <c r="BH44" s="35">
        <f>+BG44*(1-'Dep r by equipment nipa tables'!BH36)+'Investment from Nipa Tables'!CZ39/Prices!BG69</f>
        <v>5073.9130891817267</v>
      </c>
      <c r="BI44" s="35">
        <f>+BH44*(1-'Dep r by equipment nipa tables'!BI36)+'Investment from Nipa Tables'!DA39/Prices!BH69</f>
        <v>5335.7236740450981</v>
      </c>
      <c r="BJ44" s="35">
        <f>+BI44*(1-'Dep r by equipment nipa tables'!BJ36)+'Investment from Nipa Tables'!DB39/Prices!BI69</f>
        <v>5668.4599004876191</v>
      </c>
      <c r="BK44" s="35">
        <f>+BJ44*(1-'Dep r by equipment nipa tables'!BK36)+'Investment from Nipa Tables'!DC39/Prices!BJ69</f>
        <v>6052.8603760190326</v>
      </c>
      <c r="BL44" s="35">
        <f>+BK44*(1-'Dep r by equipment nipa tables'!BL36)+'Investment from Nipa Tables'!DD39/Prices!BK69</f>
        <v>6359.3378400455631</v>
      </c>
      <c r="BM44" s="35">
        <f>+BL44*(1-'Dep r by equipment nipa tables'!BM36)+'Investment from Nipa Tables'!DE39/Prices!BL69</f>
        <v>6624.1734399990501</v>
      </c>
      <c r="BN44" s="35">
        <f>+BM44*(1-'Dep r by equipment nipa tables'!BN36)+'Investment from Nipa Tables'!DF39/Prices!BM69</f>
        <v>6808.04343999905</v>
      </c>
      <c r="BO44" s="35">
        <f>+BN44*(1-'Dep r by equipment nipa tables'!BO36)+'Investment from Nipa Tables'!DG39/Prices!BN69</f>
        <v>7087.2872392620338</v>
      </c>
      <c r="BP44" s="35">
        <f>+BO44*(1-'Dep r by equipment nipa tables'!BP36)+'Investment from Nipa Tables'!DH39/Prices!BO69</f>
        <v>7482.1159053875253</v>
      </c>
      <c r="BQ44" s="35">
        <f>+BP44*(1-'Dep r by equipment nipa tables'!BQ36)+'Investment from Nipa Tables'!DI39/Prices!BP69</f>
        <v>7952.300932624812</v>
      </c>
      <c r="BR44" s="35">
        <f>+BQ44*(1-'Dep r by equipment nipa tables'!BR36)+'Investment from Nipa Tables'!DJ39/Prices!BQ69</f>
        <v>8456.4844325329213</v>
      </c>
      <c r="BS44" s="35">
        <f>+BR44*(1-'Dep r by equipment nipa tables'!BS36)+'Investment from Nipa Tables'!DK39/Prices!BR69</f>
        <v>9057.6183182048771</v>
      </c>
      <c r="BT44" s="35">
        <f>+BS44*(1-'Dep r by equipment nipa tables'!BT36)+'Investment from Nipa Tables'!DL39/Prices!BS69</f>
        <v>9756.6852564606343</v>
      </c>
    </row>
    <row r="45" spans="1:72" x14ac:dyDescent="0.25">
      <c r="A45" s="29">
        <v>25</v>
      </c>
      <c r="B45" t="s">
        <v>104</v>
      </c>
      <c r="C45" s="35">
        <v>0</v>
      </c>
      <c r="D45" s="35">
        <f>+C45*(1-'Dep r by equipment nipa tables'!D37)+'Investment from Nipa Tables'!AV40/Prices!C70</f>
        <v>35.334152328091641</v>
      </c>
      <c r="E45" s="35">
        <f>+D45*(1-'Dep r by equipment nipa tables'!E37)+'Investment from Nipa Tables'!AW40/Prices!D70</f>
        <v>67.20861270713209</v>
      </c>
      <c r="F45" s="35">
        <f>+E45*(1-'Dep r by equipment nipa tables'!F37)+'Investment from Nipa Tables'!AX40/Prices!E70</f>
        <v>115.83809894588623</v>
      </c>
      <c r="G45" s="35">
        <f>+F45*(1-'Dep r by equipment nipa tables'!G37)+'Investment from Nipa Tables'!AY40/Prices!F70</f>
        <v>179.19037385554705</v>
      </c>
      <c r="H45" s="35">
        <f>+G45*(1-'Dep r by equipment nipa tables'!H37)+'Investment from Nipa Tables'!AZ40/Prices!G70</f>
        <v>226.83673496204219</v>
      </c>
      <c r="I45" s="35">
        <f>+H45*(1-'Dep r by equipment nipa tables'!I37)+'Investment from Nipa Tables'!BA40/Prices!H70</f>
        <v>265.74796487762904</v>
      </c>
      <c r="J45" s="35">
        <f>+I45*(1-'Dep r by equipment nipa tables'!J37)+'Investment from Nipa Tables'!BB40/Prices!I70</f>
        <v>322.39473693187563</v>
      </c>
      <c r="K45" s="35">
        <f>+J45*(1-'Dep r by equipment nipa tables'!K37)+'Investment from Nipa Tables'!BC40/Prices!J70</f>
        <v>381.26931053225809</v>
      </c>
      <c r="L45" s="35">
        <f>+K45*(1-'Dep r by equipment nipa tables'!L37)+'Investment from Nipa Tables'!BD40/Prices!K70</f>
        <v>444.95534577871445</v>
      </c>
      <c r="M45" s="35">
        <f>+L45*(1-'Dep r by equipment nipa tables'!M37)+'Investment from Nipa Tables'!BE40/Prices!L70</f>
        <v>493.88818987097898</v>
      </c>
      <c r="N45" s="35">
        <f>+M45*(1-'Dep r by equipment nipa tables'!N37)+'Investment from Nipa Tables'!BF40/Prices!M70</f>
        <v>554.19627556743387</v>
      </c>
      <c r="O45" s="35">
        <f>+N45*(1-'Dep r by equipment nipa tables'!O37)+'Investment from Nipa Tables'!BG40/Prices!N70</f>
        <v>619.11023238814948</v>
      </c>
      <c r="P45" s="35">
        <f>+O45*(1-'Dep r by equipment nipa tables'!P37)+'Investment from Nipa Tables'!BH40/Prices!O70</f>
        <v>684.74137835153999</v>
      </c>
      <c r="Q45" s="35">
        <f>+P45*(1-'Dep r by equipment nipa tables'!Q37)+'Investment from Nipa Tables'!BI40/Prices!P70</f>
        <v>752.56161908181616</v>
      </c>
      <c r="R45" s="35">
        <f>+Q45*(1-'Dep r by equipment nipa tables'!R37)+'Investment from Nipa Tables'!BJ40/Prices!Q70</f>
        <v>813.23208045369552</v>
      </c>
      <c r="S45" s="35">
        <f>+R45*(1-'Dep r by equipment nipa tables'!S37)+'Investment from Nipa Tables'!BK40/Prices!R70</f>
        <v>889.74782256847323</v>
      </c>
      <c r="T45" s="35">
        <f>+S45*(1-'Dep r by equipment nipa tables'!T37)+'Investment from Nipa Tables'!BL40/Prices!S70</f>
        <v>960.32865283390879</v>
      </c>
      <c r="U45" s="35">
        <f>+T45*(1-'Dep r by equipment nipa tables'!U37)+'Investment from Nipa Tables'!BM40/Prices!T70</f>
        <v>1037.8545185840933</v>
      </c>
      <c r="V45" s="35">
        <f>+U45*(1-'Dep r by equipment nipa tables'!V37)+'Investment from Nipa Tables'!BN40/Prices!U70</f>
        <v>1133.3988706145838</v>
      </c>
      <c r="W45" s="35">
        <f>+V45*(1-'Dep r by equipment nipa tables'!W37)+'Investment from Nipa Tables'!BO40/Prices!V70</f>
        <v>1230.4695871347701</v>
      </c>
      <c r="X45" s="35">
        <f>+W45*(1-'Dep r by equipment nipa tables'!X37)+'Investment from Nipa Tables'!BP40/Prices!W70</f>
        <v>1323.9599175473388</v>
      </c>
      <c r="Y45" s="35">
        <f>+X45*(1-'Dep r by equipment nipa tables'!Y37)+'Investment from Nipa Tables'!BQ40/Prices!X70</f>
        <v>1445.3601862293851</v>
      </c>
      <c r="Z45" s="35">
        <f>+Y45*(1-'Dep r by equipment nipa tables'!Z37)+'Investment from Nipa Tables'!BR40/Prices!Y70</f>
        <v>1577.9340396961531</v>
      </c>
      <c r="AA45" s="35">
        <f>+Z45*(1-'Dep r by equipment nipa tables'!AA37)+'Investment from Nipa Tables'!BS40/Prices!Z70</f>
        <v>1669.8520662848005</v>
      </c>
      <c r="AB45" s="35">
        <f>+AA45*(1-'Dep r by equipment nipa tables'!AB37)+'Investment from Nipa Tables'!BT40/Prices!AA70</f>
        <v>1799.3807720527548</v>
      </c>
      <c r="AC45" s="35">
        <f>+AB45*(1-'Dep r by equipment nipa tables'!AC37)+'Investment from Nipa Tables'!BU40/Prices!AB70</f>
        <v>1938.3219914513388</v>
      </c>
      <c r="AD45" s="35">
        <f>+AC45*(1-'Dep r by equipment nipa tables'!AD37)+'Investment from Nipa Tables'!BV40/Prices!AC70</f>
        <v>2096.9223811422398</v>
      </c>
      <c r="AE45" s="35">
        <f>+AD45*(1-'Dep r by equipment nipa tables'!AE37)+'Investment from Nipa Tables'!BW40/Prices!AD70</f>
        <v>2253.8192900493627</v>
      </c>
      <c r="AF45" s="35">
        <f>+AE45*(1-'Dep r by equipment nipa tables'!AF37)+'Investment from Nipa Tables'!BX40/Prices!AE70</f>
        <v>2391.7756478270067</v>
      </c>
      <c r="AG45" s="35">
        <f>+AF45*(1-'Dep r by equipment nipa tables'!AG37)+'Investment from Nipa Tables'!BY40/Prices!AF70</f>
        <v>2556.7154794805392</v>
      </c>
      <c r="AH45" s="35">
        <f>+AG45*(1-'Dep r by equipment nipa tables'!AH37)+'Investment from Nipa Tables'!BZ40/Prices!AG70</f>
        <v>2777.8177300868579</v>
      </c>
      <c r="AI45" s="35">
        <f>+AH45*(1-'Dep r by equipment nipa tables'!AI37)+'Investment from Nipa Tables'!CA40/Prices!AH70</f>
        <v>3007.7977717393865</v>
      </c>
      <c r="AJ45" s="35">
        <f>+AI45*(1-'Dep r by equipment nipa tables'!AJ37)+'Investment from Nipa Tables'!CB40/Prices!AI70</f>
        <v>3232.611956542486</v>
      </c>
      <c r="AK45" s="35">
        <f>+AJ45*(1-'Dep r by equipment nipa tables'!AK37)+'Investment from Nipa Tables'!CC40/Prices!AJ70</f>
        <v>3401.5321172044623</v>
      </c>
      <c r="AL45" s="35">
        <f>+AK45*(1-'Dep r by equipment nipa tables'!AL37)+'Investment from Nipa Tables'!CD40/Prices!AK70</f>
        <v>3591.8681464094666</v>
      </c>
      <c r="AM45" s="35">
        <f>+AL45*(1-'Dep r by equipment nipa tables'!AM37)+'Investment from Nipa Tables'!CE40/Prices!AL70</f>
        <v>3769.7768949593342</v>
      </c>
      <c r="AN45" s="35">
        <f>+AM45*(1-'Dep r by equipment nipa tables'!AN37)+'Investment from Nipa Tables'!CF40/Prices!AM70</f>
        <v>3993.0659990107447</v>
      </c>
      <c r="AO45" s="35">
        <f>+AN45*(1-'Dep r by equipment nipa tables'!AO37)+'Investment from Nipa Tables'!CG40/Prices!AN70</f>
        <v>4285.7163512432435</v>
      </c>
      <c r="AP45" s="35">
        <f>+AO45*(1-'Dep r by equipment nipa tables'!AP37)+'Investment from Nipa Tables'!CH40/Prices!AO70</f>
        <v>4544.1067095028866</v>
      </c>
      <c r="AQ45" s="35">
        <f>+AP45*(1-'Dep r by equipment nipa tables'!AQ37)+'Investment from Nipa Tables'!CI40/Prices!AP70</f>
        <v>4769.3415045027932</v>
      </c>
      <c r="AR45" s="35">
        <f>+AQ45*(1-'Dep r by equipment nipa tables'!AR37)+'Investment from Nipa Tables'!CJ40/Prices!AQ70</f>
        <v>4965.9041547746538</v>
      </c>
      <c r="AS45" s="35">
        <f>+AR45*(1-'Dep r by equipment nipa tables'!AS37)+'Investment from Nipa Tables'!CK40/Prices!AR70</f>
        <v>5228.9258144553569</v>
      </c>
      <c r="AT45" s="35">
        <f>+AS45*(1-'Dep r by equipment nipa tables'!AT37)+'Investment from Nipa Tables'!CL40/Prices!AS70</f>
        <v>5439.190513270285</v>
      </c>
      <c r="AU45" s="35">
        <f>+AT45*(1-'Dep r by equipment nipa tables'!AU37)+'Investment from Nipa Tables'!CM40/Prices!AT70</f>
        <v>5668.1772046691458</v>
      </c>
      <c r="AV45" s="35">
        <f>+AU45*(1-'Dep r by equipment nipa tables'!AV37)+'Investment from Nipa Tables'!CN40/Prices!AU70</f>
        <v>5938.4052442132761</v>
      </c>
      <c r="AW45" s="35">
        <f>+AV45*(1-'Dep r by equipment nipa tables'!AW37)+'Investment from Nipa Tables'!CO40/Prices!AV70</f>
        <v>6216.3959445622804</v>
      </c>
      <c r="AX45" s="35">
        <f>+AW45*(1-'Dep r by equipment nipa tables'!AX37)+'Investment from Nipa Tables'!CP40/Prices!AW70</f>
        <v>6541.9397470897929</v>
      </c>
      <c r="AY45" s="35">
        <f>+AX45*(1-'Dep r by equipment nipa tables'!AY37)+'Investment from Nipa Tables'!CQ40/Prices!AX70</f>
        <v>6950.1224369432148</v>
      </c>
      <c r="AZ45" s="35">
        <f>+AY45*(1-'Dep r by equipment nipa tables'!AZ37)+'Investment from Nipa Tables'!CR40/Prices!AY70</f>
        <v>7329.8617713378599</v>
      </c>
      <c r="BA45" s="35">
        <f>+AZ45*(1-'Dep r by equipment nipa tables'!BA37)+'Investment from Nipa Tables'!CS40/Prices!AZ70</f>
        <v>7719.7946765541983</v>
      </c>
      <c r="BB45" s="35">
        <f>+BA45*(1-'Dep r by equipment nipa tables'!BB37)+'Investment from Nipa Tables'!CT40/Prices!BA70</f>
        <v>8080.071194025305</v>
      </c>
      <c r="BC45" s="35">
        <f>+BB45*(1-'Dep r by equipment nipa tables'!BC37)+'Investment from Nipa Tables'!CU40/Prices!BB70</f>
        <v>8446.5692719228482</v>
      </c>
      <c r="BD45" s="35">
        <f>+BC45*(1-'Dep r by equipment nipa tables'!BD37)+'Investment from Nipa Tables'!CV40/Prices!BC70</f>
        <v>8883.1560889757729</v>
      </c>
      <c r="BE45" s="35">
        <f>+BD45*(1-'Dep r by equipment nipa tables'!BE37)+'Investment from Nipa Tables'!CW40/Prices!BD70</f>
        <v>9288.8494839926807</v>
      </c>
      <c r="BF45" s="35">
        <f>+BE45*(1-'Dep r by equipment nipa tables'!BF37)+'Investment from Nipa Tables'!CX40/Prices!BE70</f>
        <v>9691.1383701807354</v>
      </c>
      <c r="BG45" s="35">
        <f>+BF45*(1-'Dep r by equipment nipa tables'!BG37)+'Investment from Nipa Tables'!CY40/Prices!BF70</f>
        <v>10094.571669932579</v>
      </c>
      <c r="BH45" s="35">
        <f>+BG45*(1-'Dep r by equipment nipa tables'!BH37)+'Investment from Nipa Tables'!CZ40/Prices!BG70</f>
        <v>10428.453489675796</v>
      </c>
      <c r="BI45" s="35">
        <f>+BH45*(1-'Dep r by equipment nipa tables'!BI37)+'Investment from Nipa Tables'!DA40/Prices!BH70</f>
        <v>10770.270220373122</v>
      </c>
      <c r="BJ45" s="35">
        <f>+BI45*(1-'Dep r by equipment nipa tables'!BJ37)+'Investment from Nipa Tables'!DB40/Prices!BI70</f>
        <v>11178.557822726969</v>
      </c>
      <c r="BK45" s="35">
        <f>+BJ45*(1-'Dep r by equipment nipa tables'!BK37)+'Investment from Nipa Tables'!DC40/Prices!BJ70</f>
        <v>11632.543446202</v>
      </c>
      <c r="BL45" s="35">
        <f>+BK45*(1-'Dep r by equipment nipa tables'!BL37)+'Investment from Nipa Tables'!DD40/Prices!BK70</f>
        <v>12087.501313339473</v>
      </c>
      <c r="BM45" s="35">
        <f>+BL45*(1-'Dep r by equipment nipa tables'!BM37)+'Investment from Nipa Tables'!DE40/Prices!BL70</f>
        <v>12414.308170856786</v>
      </c>
      <c r="BN45" s="35">
        <f>+BM45*(1-'Dep r by equipment nipa tables'!BN37)+'Investment from Nipa Tables'!DF40/Prices!BM70</f>
        <v>12522.608170856785</v>
      </c>
      <c r="BO45" s="35">
        <f>+BN45*(1-'Dep r by equipment nipa tables'!BO37)+'Investment from Nipa Tables'!DG40/Prices!BN70</f>
        <v>12881.885412050442</v>
      </c>
      <c r="BP45" s="35">
        <f>+BO45*(1-'Dep r by equipment nipa tables'!BP37)+'Investment from Nipa Tables'!DH40/Prices!BO70</f>
        <v>13310.691154875924</v>
      </c>
      <c r="BQ45" s="35">
        <f>+BP45*(1-'Dep r by equipment nipa tables'!BQ37)+'Investment from Nipa Tables'!DI40/Prices!BP70</f>
        <v>13903.911179993594</v>
      </c>
      <c r="BR45" s="35">
        <f>+BQ45*(1-'Dep r by equipment nipa tables'!BR37)+'Investment from Nipa Tables'!DJ40/Prices!BQ70</f>
        <v>14534.279672039911</v>
      </c>
      <c r="BS45" s="35">
        <f>+BR45*(1-'Dep r by equipment nipa tables'!BS37)+'Investment from Nipa Tables'!DK40/Prices!BR70</f>
        <v>15167.543269108721</v>
      </c>
      <c r="BT45" s="35">
        <f>+BS45*(1-'Dep r by equipment nipa tables'!BT37)+'Investment from Nipa Tables'!DL40/Prices!BS70</f>
        <v>15804.405877799129</v>
      </c>
    </row>
    <row r="46" spans="1:72" x14ac:dyDescent="0.25">
      <c r="A46" s="29">
        <v>26</v>
      </c>
      <c r="B46" t="s">
        <v>106</v>
      </c>
      <c r="C46" s="35">
        <v>0</v>
      </c>
      <c r="D46" s="35">
        <f>+C46*(1-'Dep r by equipment nipa tables'!D38)+'Investment from Nipa Tables'!AV41/Prices!C71</f>
        <v>8.6852292119917768E-2</v>
      </c>
      <c r="E46" s="35">
        <f>+D46*(1-'Dep r by equipment nipa tables'!E38)+'Investment from Nipa Tables'!AW41/Prices!D71</f>
        <v>0.12710560775443139</v>
      </c>
      <c r="F46" s="35">
        <f>+E46*(1-'Dep r by equipment nipa tables'!F38)+'Investment from Nipa Tables'!AX41/Prices!E71</f>
        <v>0.20006888133214601</v>
      </c>
      <c r="G46" s="35">
        <f>+F46*(1-'Dep r by equipment nipa tables'!G38)+'Investment from Nipa Tables'!AY41/Prices!F71</f>
        <v>0.2431857845161878</v>
      </c>
      <c r="H46" s="35">
        <f>+G46*(1-'Dep r by equipment nipa tables'!H38)+'Investment from Nipa Tables'!AZ41/Prices!G71</f>
        <v>0.29316938791040564</v>
      </c>
      <c r="I46" s="35">
        <f>+H46*(1-'Dep r by equipment nipa tables'!I38)+'Investment from Nipa Tables'!BA41/Prices!H71</f>
        <v>0.40194780683564235</v>
      </c>
      <c r="J46" s="35">
        <f>+I46*(1-'Dep r by equipment nipa tables'!J38)+'Investment from Nipa Tables'!BB41/Prices!I71</f>
        <v>0.50255918850399439</v>
      </c>
      <c r="K46" s="35">
        <f>+J46*(1-'Dep r by equipment nipa tables'!K38)+'Investment from Nipa Tables'!BC41/Prices!J71</f>
        <v>0.60836109303312447</v>
      </c>
      <c r="L46" s="35">
        <f>+K46*(1-'Dep r by equipment nipa tables'!L38)+'Investment from Nipa Tables'!BD41/Prices!K71</f>
        <v>0.68509476033176087</v>
      </c>
      <c r="M46" s="35">
        <f>+L46*(1-'Dep r by equipment nipa tables'!M38)+'Investment from Nipa Tables'!BE41/Prices!L71</f>
        <v>0.86641646695861552</v>
      </c>
      <c r="N46" s="35">
        <f>+M46*(1-'Dep r by equipment nipa tables'!N38)+'Investment from Nipa Tables'!BF41/Prices!M71</f>
        <v>1.1102139037988572</v>
      </c>
      <c r="O46" s="35">
        <f>+N46*(1-'Dep r by equipment nipa tables'!O38)+'Investment from Nipa Tables'!BG41/Prices!N71</f>
        <v>1.3163537647358945</v>
      </c>
      <c r="P46" s="35">
        <f>+O46*(1-'Dep r by equipment nipa tables'!P38)+'Investment from Nipa Tables'!BH41/Prices!O71</f>
        <v>2.1283831385055159</v>
      </c>
      <c r="Q46" s="35">
        <f>+P46*(1-'Dep r by equipment nipa tables'!Q38)+'Investment from Nipa Tables'!BI41/Prices!P71</f>
        <v>3.2993004944322513</v>
      </c>
      <c r="R46" s="35">
        <f>+Q46*(1-'Dep r by equipment nipa tables'!R38)+'Investment from Nipa Tables'!BJ41/Prices!Q71</f>
        <v>4.5791601527717711</v>
      </c>
      <c r="S46" s="35">
        <f>+R46*(1-'Dep r by equipment nipa tables'!S38)+'Investment from Nipa Tables'!BK41/Prices!R71</f>
        <v>5.8108176606873823</v>
      </c>
      <c r="T46" s="35">
        <f>+S46*(1-'Dep r by equipment nipa tables'!T38)+'Investment from Nipa Tables'!BL41/Prices!S71</f>
        <v>6.5544481219935848</v>
      </c>
      <c r="U46" s="35">
        <f>+T46*(1-'Dep r by equipment nipa tables'!U38)+'Investment from Nipa Tables'!BM41/Prices!T71</f>
        <v>7.7912872876158117</v>
      </c>
      <c r="V46" s="35">
        <f>+U46*(1-'Dep r by equipment nipa tables'!V38)+'Investment from Nipa Tables'!BN41/Prices!U71</f>
        <v>9.6319829214953891</v>
      </c>
      <c r="W46" s="35">
        <f>+V46*(1-'Dep r by equipment nipa tables'!W38)+'Investment from Nipa Tables'!BO41/Prices!V71</f>
        <v>12.404945791581763</v>
      </c>
      <c r="X46" s="35">
        <f>+W46*(1-'Dep r by equipment nipa tables'!X38)+'Investment from Nipa Tables'!BP41/Prices!W71</f>
        <v>17.291442114174973</v>
      </c>
      <c r="Y46" s="35">
        <f>+X46*(1-'Dep r by equipment nipa tables'!Y38)+'Investment from Nipa Tables'!BQ41/Prices!X71</f>
        <v>25.622089533649408</v>
      </c>
      <c r="Z46" s="35">
        <f>+Y46*(1-'Dep r by equipment nipa tables'!Z38)+'Investment from Nipa Tables'!BR41/Prices!Y71</f>
        <v>32.027054503151163</v>
      </c>
      <c r="AA46" s="35">
        <f>+Z46*(1-'Dep r by equipment nipa tables'!AA38)+'Investment from Nipa Tables'!BS41/Prices!Z71</f>
        <v>38.262785296496553</v>
      </c>
      <c r="AB46" s="35">
        <f>+AA46*(1-'Dep r by equipment nipa tables'!AB38)+'Investment from Nipa Tables'!BT41/Prices!AA71</f>
        <v>42.051676760293745</v>
      </c>
      <c r="AC46" s="35">
        <f>+AB46*(1-'Dep r by equipment nipa tables'!AC38)+'Investment from Nipa Tables'!BU41/Prices!AB71</f>
        <v>47.57540047396261</v>
      </c>
      <c r="AD46" s="35">
        <f>+AC46*(1-'Dep r by equipment nipa tables'!AD38)+'Investment from Nipa Tables'!BV41/Prices!AC71</f>
        <v>55.872529876678371</v>
      </c>
      <c r="AE46" s="35">
        <f>+AD46*(1-'Dep r by equipment nipa tables'!AE38)+'Investment from Nipa Tables'!BW41/Prices!AD71</f>
        <v>62.456290257671206</v>
      </c>
      <c r="AF46" s="35">
        <f>+AE46*(1-'Dep r by equipment nipa tables'!AF38)+'Investment from Nipa Tables'!BX41/Prices!AE71</f>
        <v>68.335472061457793</v>
      </c>
      <c r="AG46" s="35">
        <f>+AF46*(1-'Dep r by equipment nipa tables'!AG38)+'Investment from Nipa Tables'!BY41/Prices!AF71</f>
        <v>73.954742452488574</v>
      </c>
      <c r="AH46" s="35">
        <f>+AG46*(1-'Dep r by equipment nipa tables'!AH38)+'Investment from Nipa Tables'!BZ41/Prices!AG71</f>
        <v>81.255147453525439</v>
      </c>
      <c r="AI46" s="35">
        <f>+AH46*(1-'Dep r by equipment nipa tables'!AI38)+'Investment from Nipa Tables'!CA41/Prices!AH71</f>
        <v>89.943723294297172</v>
      </c>
      <c r="AJ46" s="35">
        <f>+AI46*(1-'Dep r by equipment nipa tables'!AJ38)+'Investment from Nipa Tables'!CB41/Prices!AI71</f>
        <v>103.954846405705</v>
      </c>
      <c r="AK46" s="35">
        <f>+AJ46*(1-'Dep r by equipment nipa tables'!AK38)+'Investment from Nipa Tables'!CC41/Prices!AJ71</f>
        <v>118.48268524617922</v>
      </c>
      <c r="AL46" s="35">
        <f>+AK46*(1-'Dep r by equipment nipa tables'!AL38)+'Investment from Nipa Tables'!CD41/Prices!AK71</f>
        <v>131.10036231562765</v>
      </c>
      <c r="AM46" s="35">
        <f>+AL46*(1-'Dep r by equipment nipa tables'!AM38)+'Investment from Nipa Tables'!CE41/Prices!AL71</f>
        <v>142.23399936661917</v>
      </c>
      <c r="AN46" s="35">
        <f>+AM46*(1-'Dep r by equipment nipa tables'!AN38)+'Investment from Nipa Tables'!CF41/Prices!AM71</f>
        <v>153.89393333985092</v>
      </c>
      <c r="AO46" s="35">
        <f>+AN46*(1-'Dep r by equipment nipa tables'!AO38)+'Investment from Nipa Tables'!CG41/Prices!AN71</f>
        <v>165.36072453484528</v>
      </c>
      <c r="AP46" s="35">
        <f>+AO46*(1-'Dep r by equipment nipa tables'!AP38)+'Investment from Nipa Tables'!CH41/Prices!AO71</f>
        <v>178.91802838568728</v>
      </c>
      <c r="AQ46" s="35">
        <f>+AP46*(1-'Dep r by equipment nipa tables'!AQ38)+'Investment from Nipa Tables'!CI41/Prices!AP71</f>
        <v>197.33535887018229</v>
      </c>
      <c r="AR46" s="35">
        <f>+AQ46*(1-'Dep r by equipment nipa tables'!AR38)+'Investment from Nipa Tables'!CJ41/Prices!AQ71</f>
        <v>219.48895348518678</v>
      </c>
      <c r="AS46" s="35">
        <f>+AR46*(1-'Dep r by equipment nipa tables'!AS38)+'Investment from Nipa Tables'!CK41/Prices!AR71</f>
        <v>245.74136583029974</v>
      </c>
      <c r="AT46" s="35">
        <f>+AS46*(1-'Dep r by equipment nipa tables'!AT38)+'Investment from Nipa Tables'!CL41/Prices!AS71</f>
        <v>267.89216806364345</v>
      </c>
      <c r="AU46" s="35">
        <f>+AT46*(1-'Dep r by equipment nipa tables'!AU38)+'Investment from Nipa Tables'!CM41/Prices!AT71</f>
        <v>299.70508408981442</v>
      </c>
      <c r="AV46" s="35">
        <f>+AU46*(1-'Dep r by equipment nipa tables'!AV38)+'Investment from Nipa Tables'!CN41/Prices!AU71</f>
        <v>335.52042095820889</v>
      </c>
      <c r="AW46" s="35">
        <f>+AV46*(1-'Dep r by equipment nipa tables'!AW38)+'Investment from Nipa Tables'!CO41/Prices!AV71</f>
        <v>376.2164312878939</v>
      </c>
      <c r="AX46" s="35">
        <f>+AW46*(1-'Dep r by equipment nipa tables'!AX38)+'Investment from Nipa Tables'!CP41/Prices!AW71</f>
        <v>419.1832454497723</v>
      </c>
      <c r="AY46" s="35">
        <f>+AX46*(1-'Dep r by equipment nipa tables'!AY38)+'Investment from Nipa Tables'!CQ41/Prices!AX71</f>
        <v>449.84039041578109</v>
      </c>
      <c r="AZ46" s="35">
        <f>+AY46*(1-'Dep r by equipment nipa tables'!AZ38)+'Investment from Nipa Tables'!CR41/Prices!AY71</f>
        <v>496.74577233608835</v>
      </c>
      <c r="BA46" s="35">
        <f>+AZ46*(1-'Dep r by equipment nipa tables'!BA38)+'Investment from Nipa Tables'!CS41/Prices!AZ71</f>
        <v>544.84293178912128</v>
      </c>
      <c r="BB46" s="35">
        <f>+BA46*(1-'Dep r by equipment nipa tables'!BB38)+'Investment from Nipa Tables'!CT41/Prices!BA71</f>
        <v>609.39486942795281</v>
      </c>
      <c r="BC46" s="35">
        <f>+BB46*(1-'Dep r by equipment nipa tables'!BC38)+'Investment from Nipa Tables'!CU41/Prices!BB71</f>
        <v>710.9236357233782</v>
      </c>
      <c r="BD46" s="35">
        <f>+BC46*(1-'Dep r by equipment nipa tables'!BD38)+'Investment from Nipa Tables'!CV41/Prices!BC71</f>
        <v>879.79280003289341</v>
      </c>
      <c r="BE46" s="35">
        <f>+BD46*(1-'Dep r by equipment nipa tables'!BE38)+'Investment from Nipa Tables'!CW41/Prices!BD71</f>
        <v>1071.3011109614779</v>
      </c>
      <c r="BF46" s="35">
        <f>+BE46*(1-'Dep r by equipment nipa tables'!BF38)+'Investment from Nipa Tables'!CX41/Prices!BE71</f>
        <v>1287.3448722616793</v>
      </c>
      <c r="BG46" s="35">
        <f>+BF46*(1-'Dep r by equipment nipa tables'!BG38)+'Investment from Nipa Tables'!CY41/Prices!BF71</f>
        <v>1467.545135600245</v>
      </c>
      <c r="BH46" s="35">
        <f>+BG46*(1-'Dep r by equipment nipa tables'!BH38)+'Investment from Nipa Tables'!CZ41/Prices!BG71</f>
        <v>1607.4141398419456</v>
      </c>
      <c r="BI46" s="35">
        <f>+BH46*(1-'Dep r by equipment nipa tables'!BI38)+'Investment from Nipa Tables'!DA41/Prices!BH71</f>
        <v>1775.7738211398168</v>
      </c>
      <c r="BJ46" s="35">
        <f>+BI46*(1-'Dep r by equipment nipa tables'!BJ38)+'Investment from Nipa Tables'!DB41/Prices!BI71</f>
        <v>1941.8535072171285</v>
      </c>
      <c r="BK46" s="35">
        <f>+BJ46*(1-'Dep r by equipment nipa tables'!BK38)+'Investment from Nipa Tables'!DC41/Prices!BJ71</f>
        <v>2108.3570597787316</v>
      </c>
      <c r="BL46" s="35">
        <f>+BK46*(1-'Dep r by equipment nipa tables'!BL38)+'Investment from Nipa Tables'!DD41/Prices!BK71</f>
        <v>2346.9128383667548</v>
      </c>
      <c r="BM46" s="35">
        <f>+BL46*(1-'Dep r by equipment nipa tables'!BM38)+'Investment from Nipa Tables'!DE41/Prices!BL71</f>
        <v>2605.2803062027015</v>
      </c>
      <c r="BN46" s="35">
        <f>+BM46*(1-'Dep r by equipment nipa tables'!BN38)+'Investment from Nipa Tables'!DF41/Prices!BM71</f>
        <v>2777.2703062027012</v>
      </c>
      <c r="BO46" s="35">
        <f>+BN46*(1-'Dep r by equipment nipa tables'!BO38)+'Investment from Nipa Tables'!DG41/Prices!BN71</f>
        <v>3022.495736991631</v>
      </c>
      <c r="BP46" s="35">
        <f>+BO46*(1-'Dep r by equipment nipa tables'!BP38)+'Investment from Nipa Tables'!DH41/Prices!BO71</f>
        <v>3370.9228294713162</v>
      </c>
      <c r="BQ46" s="35">
        <f>+BP46*(1-'Dep r by equipment nipa tables'!BQ38)+'Investment from Nipa Tables'!DI41/Prices!BP71</f>
        <v>3778.2875995241038</v>
      </c>
      <c r="BR46" s="35">
        <f>+BQ46*(1-'Dep r by equipment nipa tables'!BR38)+'Investment from Nipa Tables'!DJ41/Prices!BQ71</f>
        <v>4280.9251648883128</v>
      </c>
      <c r="BS46" s="35">
        <f>+BR46*(1-'Dep r by equipment nipa tables'!BS38)+'Investment from Nipa Tables'!DK41/Prices!BR71</f>
        <v>4909.7174683201729</v>
      </c>
      <c r="BT46" s="35">
        <f>+BS46*(1-'Dep r by equipment nipa tables'!BT38)+'Investment from Nipa Tables'!DL41/Prices!BS71</f>
        <v>5671.058109980273</v>
      </c>
    </row>
    <row r="47" spans="1:72" x14ac:dyDescent="0.25">
      <c r="A47" s="29">
        <v>27</v>
      </c>
      <c r="B47" t="s">
        <v>107</v>
      </c>
      <c r="C47" s="35">
        <v>0</v>
      </c>
      <c r="D47" s="35">
        <f>+C47*(1-'Dep r by equipment nipa tables'!D39)+'Investment from Nipa Tables'!AV42/Prices!C72</f>
        <v>13.656089811297001</v>
      </c>
      <c r="E47" s="35">
        <f>+D47*(1-'Dep r by equipment nipa tables'!E39)+'Investment from Nipa Tables'!AW42/Prices!D72</f>
        <v>20.018056566389291</v>
      </c>
      <c r="F47" s="35">
        <f>+E47*(1-'Dep r by equipment nipa tables'!F39)+'Investment from Nipa Tables'!AX42/Prices!E72</f>
        <v>23.839897400950221</v>
      </c>
      <c r="G47" s="35">
        <f>+F47*(1-'Dep r by equipment nipa tables'!G39)+'Investment from Nipa Tables'!AY42/Prices!F72</f>
        <v>27.59007871986314</v>
      </c>
      <c r="H47" s="35">
        <f>+G47*(1-'Dep r by equipment nipa tables'!H39)+'Investment from Nipa Tables'!AZ42/Prices!G72</f>
        <v>34.816432941532959</v>
      </c>
      <c r="I47" s="35">
        <f>+H47*(1-'Dep r by equipment nipa tables'!I39)+'Investment from Nipa Tables'!BA42/Prices!H72</f>
        <v>42.803650865446826</v>
      </c>
      <c r="J47" s="35">
        <f>+I47*(1-'Dep r by equipment nipa tables'!J39)+'Investment from Nipa Tables'!BB42/Prices!I72</f>
        <v>50.186752477666808</v>
      </c>
      <c r="K47" s="35">
        <f>+J47*(1-'Dep r by equipment nipa tables'!K39)+'Investment from Nipa Tables'!BC42/Prices!J72</f>
        <v>54.05153534407674</v>
      </c>
      <c r="L47" s="35">
        <f>+K47*(1-'Dep r by equipment nipa tables'!L39)+'Investment from Nipa Tables'!BD42/Prices!K72</f>
        <v>60.066591657561844</v>
      </c>
      <c r="M47" s="35">
        <f>+L47*(1-'Dep r by equipment nipa tables'!M39)+'Investment from Nipa Tables'!BE42/Prices!L72</f>
        <v>69.075216481884041</v>
      </c>
      <c r="N47" s="35">
        <f>+M47*(1-'Dep r by equipment nipa tables'!N39)+'Investment from Nipa Tables'!BF42/Prices!M72</f>
        <v>80.479752163738752</v>
      </c>
      <c r="O47" s="35">
        <f>+N47*(1-'Dep r by equipment nipa tables'!O39)+'Investment from Nipa Tables'!BG42/Prices!N72</f>
        <v>91.798280789169212</v>
      </c>
      <c r="P47" s="35">
        <f>+O47*(1-'Dep r by equipment nipa tables'!P39)+'Investment from Nipa Tables'!BH42/Prices!O72</f>
        <v>102.39520310317907</v>
      </c>
      <c r="Q47" s="35">
        <f>+P47*(1-'Dep r by equipment nipa tables'!Q39)+'Investment from Nipa Tables'!BI42/Prices!P72</f>
        <v>112.21038524648328</v>
      </c>
      <c r="R47" s="35">
        <f>+Q47*(1-'Dep r by equipment nipa tables'!R39)+'Investment from Nipa Tables'!BJ42/Prices!Q72</f>
        <v>120.96506715821008</v>
      </c>
      <c r="S47" s="35">
        <f>+R47*(1-'Dep r by equipment nipa tables'!S39)+'Investment from Nipa Tables'!BK42/Prices!R72</f>
        <v>130.16414916697883</v>
      </c>
      <c r="T47" s="35">
        <f>+S47*(1-'Dep r by equipment nipa tables'!T39)+'Investment from Nipa Tables'!BL42/Prices!S72</f>
        <v>138.3765571507675</v>
      </c>
      <c r="U47" s="35">
        <f>+T47*(1-'Dep r by equipment nipa tables'!U39)+'Investment from Nipa Tables'!BM42/Prices!T72</f>
        <v>148.1153443376306</v>
      </c>
      <c r="V47" s="35">
        <f>+U47*(1-'Dep r by equipment nipa tables'!V39)+'Investment from Nipa Tables'!BN42/Prices!U72</f>
        <v>159.35063546573744</v>
      </c>
      <c r="W47" s="35">
        <f>+V47*(1-'Dep r by equipment nipa tables'!W39)+'Investment from Nipa Tables'!BO42/Prices!V72</f>
        <v>171.65509864042141</v>
      </c>
      <c r="X47" s="35">
        <f>+W47*(1-'Dep r by equipment nipa tables'!X39)+'Investment from Nipa Tables'!BP42/Prices!W72</f>
        <v>184.28082282602449</v>
      </c>
      <c r="Y47" s="35">
        <f>+X47*(1-'Dep r by equipment nipa tables'!Y39)+'Investment from Nipa Tables'!BQ42/Prices!X72</f>
        <v>201.45635752896203</v>
      </c>
      <c r="Z47" s="35">
        <f>+Y47*(1-'Dep r by equipment nipa tables'!Z39)+'Investment from Nipa Tables'!BR42/Prices!Y72</f>
        <v>219.83554716033373</v>
      </c>
      <c r="AA47" s="35">
        <f>+Z47*(1-'Dep r by equipment nipa tables'!AA39)+'Investment from Nipa Tables'!BS42/Prices!Z72</f>
        <v>238.48277057291676</v>
      </c>
      <c r="AB47" s="35">
        <f>+AA47*(1-'Dep r by equipment nipa tables'!AB39)+'Investment from Nipa Tables'!BT42/Prices!AA72</f>
        <v>255.64124348641431</v>
      </c>
      <c r="AC47" s="35">
        <f>+AB47*(1-'Dep r by equipment nipa tables'!AC39)+'Investment from Nipa Tables'!BU42/Prices!AB72</f>
        <v>276.69958648484504</v>
      </c>
      <c r="AD47" s="35">
        <f>+AC47*(1-'Dep r by equipment nipa tables'!AD39)+'Investment from Nipa Tables'!BV42/Prices!AC72</f>
        <v>308.19230434218292</v>
      </c>
      <c r="AE47" s="35">
        <f>+AD47*(1-'Dep r by equipment nipa tables'!AE39)+'Investment from Nipa Tables'!BW42/Prices!AD72</f>
        <v>335.15177617516679</v>
      </c>
      <c r="AF47" s="35">
        <f>+AE47*(1-'Dep r by equipment nipa tables'!AF39)+'Investment from Nipa Tables'!BX42/Prices!AE72</f>
        <v>368.04277002411544</v>
      </c>
      <c r="AG47" s="35">
        <f>+AF47*(1-'Dep r by equipment nipa tables'!AG39)+'Investment from Nipa Tables'!BY42/Prices!AF72</f>
        <v>399.5037206622402</v>
      </c>
      <c r="AH47" s="35">
        <f>+AG47*(1-'Dep r by equipment nipa tables'!AH39)+'Investment from Nipa Tables'!BZ42/Prices!AG72</f>
        <v>433.16014294124335</v>
      </c>
      <c r="AI47" s="35">
        <f>+AH47*(1-'Dep r by equipment nipa tables'!AI39)+'Investment from Nipa Tables'!CA42/Prices!AH72</f>
        <v>466.32551340491642</v>
      </c>
      <c r="AJ47" s="35">
        <f>+AI47*(1-'Dep r by equipment nipa tables'!AJ39)+'Investment from Nipa Tables'!CB42/Prices!AI72</f>
        <v>504.91649114005844</v>
      </c>
      <c r="AK47" s="35">
        <f>+AJ47*(1-'Dep r by equipment nipa tables'!AK39)+'Investment from Nipa Tables'!CC42/Prices!AJ72</f>
        <v>542.67627858552044</v>
      </c>
      <c r="AL47" s="35">
        <f>+AK47*(1-'Dep r by equipment nipa tables'!AL39)+'Investment from Nipa Tables'!CD42/Prices!AK72</f>
        <v>585.80293937348483</v>
      </c>
      <c r="AM47" s="35">
        <f>+AL47*(1-'Dep r by equipment nipa tables'!AM39)+'Investment from Nipa Tables'!CE42/Prices!AL72</f>
        <v>613.961974201712</v>
      </c>
      <c r="AN47" s="35">
        <f>+AM47*(1-'Dep r by equipment nipa tables'!AN39)+'Investment from Nipa Tables'!CF42/Prices!AM72</f>
        <v>631.20490563053716</v>
      </c>
      <c r="AO47" s="35">
        <f>+AN47*(1-'Dep r by equipment nipa tables'!AO39)+'Investment from Nipa Tables'!CG42/Prices!AN72</f>
        <v>647.96632504623835</v>
      </c>
      <c r="AP47" s="35">
        <f>+AO47*(1-'Dep r by equipment nipa tables'!AP39)+'Investment from Nipa Tables'!CH42/Prices!AO72</f>
        <v>660.73605663629712</v>
      </c>
      <c r="AQ47" s="35">
        <f>+AP47*(1-'Dep r by equipment nipa tables'!AQ39)+'Investment from Nipa Tables'!CI42/Prices!AP72</f>
        <v>675.31136997302383</v>
      </c>
      <c r="AR47" s="35">
        <f>+AQ47*(1-'Dep r by equipment nipa tables'!AR39)+'Investment from Nipa Tables'!CJ42/Prices!AQ72</f>
        <v>693.40441166311007</v>
      </c>
      <c r="AS47" s="35">
        <f>+AR47*(1-'Dep r by equipment nipa tables'!AS39)+'Investment from Nipa Tables'!CK42/Prices!AR72</f>
        <v>709.50527999890971</v>
      </c>
      <c r="AT47" s="35">
        <f>+AS47*(1-'Dep r by equipment nipa tables'!AT39)+'Investment from Nipa Tables'!CL42/Prices!AS72</f>
        <v>724.04276014042807</v>
      </c>
      <c r="AU47" s="35">
        <f>+AT47*(1-'Dep r by equipment nipa tables'!AU39)+'Investment from Nipa Tables'!CM42/Prices!AT72</f>
        <v>738.98459511245221</v>
      </c>
      <c r="AV47" s="35">
        <f>+AU47*(1-'Dep r by equipment nipa tables'!AV39)+'Investment from Nipa Tables'!CN42/Prices!AU72</f>
        <v>754.58823087351357</v>
      </c>
      <c r="AW47" s="35">
        <f>+AV47*(1-'Dep r by equipment nipa tables'!AW39)+'Investment from Nipa Tables'!CO42/Prices!AV72</f>
        <v>765.6941085212585</v>
      </c>
      <c r="AX47" s="35">
        <f>+AW47*(1-'Dep r by equipment nipa tables'!AX39)+'Investment from Nipa Tables'!CP42/Prices!AW72</f>
        <v>786.25874708396486</v>
      </c>
      <c r="AY47" s="35">
        <f>+AX47*(1-'Dep r by equipment nipa tables'!AY39)+'Investment from Nipa Tables'!CQ42/Prices!AX72</f>
        <v>803.54654192835699</v>
      </c>
      <c r="AZ47" s="35">
        <f>+AY47*(1-'Dep r by equipment nipa tables'!AZ39)+'Investment from Nipa Tables'!CR42/Prices!AY72</f>
        <v>820.82284693068289</v>
      </c>
      <c r="BA47" s="35">
        <f>+AZ47*(1-'Dep r by equipment nipa tables'!BA39)+'Investment from Nipa Tables'!CS42/Prices!AZ72</f>
        <v>843.10577521709706</v>
      </c>
      <c r="BB47" s="35">
        <f>+BA47*(1-'Dep r by equipment nipa tables'!BB39)+'Investment from Nipa Tables'!CT42/Prices!BA72</f>
        <v>869.15947737755812</v>
      </c>
      <c r="BC47" s="35">
        <f>+BB47*(1-'Dep r by equipment nipa tables'!BC39)+'Investment from Nipa Tables'!CU42/Prices!BB72</f>
        <v>897.64690783989363</v>
      </c>
      <c r="BD47" s="35">
        <f>+BC47*(1-'Dep r by equipment nipa tables'!BD39)+'Investment from Nipa Tables'!CV42/Prices!BC72</f>
        <v>927.77074772995127</v>
      </c>
      <c r="BE47" s="35">
        <f>+BD47*(1-'Dep r by equipment nipa tables'!BE39)+'Investment from Nipa Tables'!CW42/Prices!BD72</f>
        <v>963.22249280895528</v>
      </c>
      <c r="BF47" s="35">
        <f>+BE47*(1-'Dep r by equipment nipa tables'!BF39)+'Investment from Nipa Tables'!CX42/Prices!BE72</f>
        <v>996.55107510472305</v>
      </c>
      <c r="BG47" s="35">
        <f>+BF47*(1-'Dep r by equipment nipa tables'!BG39)+'Investment from Nipa Tables'!CY42/Prices!BF72</f>
        <v>1035.9396225950352</v>
      </c>
      <c r="BH47" s="35">
        <f>+BG47*(1-'Dep r by equipment nipa tables'!BH39)+'Investment from Nipa Tables'!CZ42/Prices!BG72</f>
        <v>1078.3480931000749</v>
      </c>
      <c r="BI47" s="35">
        <f>+BH47*(1-'Dep r by equipment nipa tables'!BI39)+'Investment from Nipa Tables'!DA42/Prices!BH72</f>
        <v>1125.5870403098386</v>
      </c>
      <c r="BJ47" s="35">
        <f>+BI47*(1-'Dep r by equipment nipa tables'!BJ39)+'Investment from Nipa Tables'!DB42/Prices!BI72</f>
        <v>1172.4458826210332</v>
      </c>
      <c r="BK47" s="35">
        <f>+BJ47*(1-'Dep r by equipment nipa tables'!BK39)+'Investment from Nipa Tables'!DC42/Prices!BJ72</f>
        <v>1216.441103614364</v>
      </c>
      <c r="BL47" s="35">
        <f>+BK47*(1-'Dep r by equipment nipa tables'!BL39)+'Investment from Nipa Tables'!DD42/Prices!BK72</f>
        <v>1274.1790409089131</v>
      </c>
      <c r="BM47" s="35">
        <f>+BL47*(1-'Dep r by equipment nipa tables'!BM39)+'Investment from Nipa Tables'!DE42/Prices!BL72</f>
        <v>1341.7092604128413</v>
      </c>
      <c r="BN47" s="35">
        <f>+BM47*(1-'Dep r by equipment nipa tables'!BN39)+'Investment from Nipa Tables'!DF42/Prices!BM72</f>
        <v>1380.3592604128414</v>
      </c>
      <c r="BO47" s="35">
        <f>+BN47*(1-'Dep r by equipment nipa tables'!BO39)+'Investment from Nipa Tables'!DG42/Prices!BN72</f>
        <v>1418.9680925679072</v>
      </c>
      <c r="BP47" s="35">
        <f>+BO47*(1-'Dep r by equipment nipa tables'!BP39)+'Investment from Nipa Tables'!DH42/Prices!BO72</f>
        <v>1468.131867983124</v>
      </c>
      <c r="BQ47" s="35">
        <f>+BP47*(1-'Dep r by equipment nipa tables'!BQ39)+'Investment from Nipa Tables'!DI42/Prices!BP72</f>
        <v>1526.2478601080452</v>
      </c>
      <c r="BR47" s="35">
        <f>+BQ47*(1-'Dep r by equipment nipa tables'!BR39)+'Investment from Nipa Tables'!DJ42/Prices!BQ72</f>
        <v>1595.7919430687548</v>
      </c>
      <c r="BS47" s="35">
        <f>+BR47*(1-'Dep r by equipment nipa tables'!BS39)+'Investment from Nipa Tables'!DK42/Prices!BR72</f>
        <v>1665.3474159804275</v>
      </c>
      <c r="BT47" s="35">
        <f>+BS47*(1-'Dep r by equipment nipa tables'!BT39)+'Investment from Nipa Tables'!DL42/Prices!BS72</f>
        <v>1742.6864696523396</v>
      </c>
    </row>
    <row r="48" spans="1:72" x14ac:dyDescent="0.25">
      <c r="A48" s="29">
        <v>28</v>
      </c>
      <c r="B48" t="s">
        <v>108</v>
      </c>
      <c r="C48" s="35">
        <v>0</v>
      </c>
      <c r="D48" s="35">
        <f>+C48*(1-'Dep r by equipment nipa tables'!D40)+'Investment from Nipa Tables'!AV43/Prices!C73</f>
        <v>33.704334362034793</v>
      </c>
      <c r="E48" s="35">
        <f>+D48*(1-'Dep r by equipment nipa tables'!E40)+'Investment from Nipa Tables'!AW43/Prices!D73</f>
        <v>82.278562111296964</v>
      </c>
      <c r="F48" s="35">
        <f>+E48*(1-'Dep r by equipment nipa tables'!F40)+'Investment from Nipa Tables'!AX43/Prices!E73</f>
        <v>136.5760309989725</v>
      </c>
      <c r="G48" s="35">
        <f>+F48*(1-'Dep r by equipment nipa tables'!G40)+'Investment from Nipa Tables'!AY43/Prices!F73</f>
        <v>174.71486363801279</v>
      </c>
      <c r="H48" s="35">
        <f>+G48*(1-'Dep r by equipment nipa tables'!H40)+'Investment from Nipa Tables'!AZ43/Prices!G73</f>
        <v>226.57420400147058</v>
      </c>
      <c r="I48" s="35">
        <f>+H48*(1-'Dep r by equipment nipa tables'!I40)+'Investment from Nipa Tables'!BA43/Prices!H73</f>
        <v>271.99461052852109</v>
      </c>
      <c r="J48" s="35">
        <f>+I48*(1-'Dep r by equipment nipa tables'!J40)+'Investment from Nipa Tables'!BB43/Prices!I73</f>
        <v>314.42549347731534</v>
      </c>
      <c r="K48" s="35">
        <f>+J48*(1-'Dep r by equipment nipa tables'!K40)+'Investment from Nipa Tables'!BC43/Prices!J73</f>
        <v>337.6821787127023</v>
      </c>
      <c r="L48" s="35">
        <f>+K48*(1-'Dep r by equipment nipa tables'!L40)+'Investment from Nipa Tables'!BD43/Prices!K73</f>
        <v>364.82820721271031</v>
      </c>
      <c r="M48" s="35">
        <f>+L48*(1-'Dep r by equipment nipa tables'!M40)+'Investment from Nipa Tables'!BE43/Prices!L73</f>
        <v>401.35429980040379</v>
      </c>
      <c r="N48" s="35">
        <f>+M48*(1-'Dep r by equipment nipa tables'!N40)+'Investment from Nipa Tables'!BF43/Prices!M73</f>
        <v>445.81196373025784</v>
      </c>
      <c r="O48" s="35">
        <f>+N48*(1-'Dep r by equipment nipa tables'!O40)+'Investment from Nipa Tables'!BG43/Prices!N73</f>
        <v>463.94491177830537</v>
      </c>
      <c r="P48" s="35">
        <f>+O48*(1-'Dep r by equipment nipa tables'!P40)+'Investment from Nipa Tables'!BH43/Prices!O73</f>
        <v>488.09408601112546</v>
      </c>
      <c r="Q48" s="35">
        <f>+P48*(1-'Dep r by equipment nipa tables'!Q40)+'Investment from Nipa Tables'!BI43/Prices!P73</f>
        <v>518.0310191578991</v>
      </c>
      <c r="R48" s="35">
        <f>+Q48*(1-'Dep r by equipment nipa tables'!R40)+'Investment from Nipa Tables'!BJ43/Prices!Q73</f>
        <v>539.48483637919946</v>
      </c>
      <c r="S48" s="35">
        <f>+R48*(1-'Dep r by equipment nipa tables'!S40)+'Investment from Nipa Tables'!BK43/Prices!R73</f>
        <v>572.76163161613442</v>
      </c>
      <c r="T48" s="35">
        <f>+S48*(1-'Dep r by equipment nipa tables'!T40)+'Investment from Nipa Tables'!BL43/Prices!S73</f>
        <v>605.34860308739417</v>
      </c>
      <c r="U48" s="35">
        <f>+T48*(1-'Dep r by equipment nipa tables'!U40)+'Investment from Nipa Tables'!BM43/Prices!T73</f>
        <v>654.01522334968115</v>
      </c>
      <c r="V48" s="35">
        <f>+U48*(1-'Dep r by equipment nipa tables'!V40)+'Investment from Nipa Tables'!BN43/Prices!U73</f>
        <v>714.90392041597875</v>
      </c>
      <c r="W48" s="35">
        <f>+V48*(1-'Dep r by equipment nipa tables'!W40)+'Investment from Nipa Tables'!BO43/Prices!V73</f>
        <v>786.12481300552167</v>
      </c>
      <c r="X48" s="35">
        <f>+W48*(1-'Dep r by equipment nipa tables'!X40)+'Investment from Nipa Tables'!BP43/Prices!W73</f>
        <v>848.61918369614057</v>
      </c>
      <c r="Y48" s="35">
        <f>+X48*(1-'Dep r by equipment nipa tables'!Y40)+'Investment from Nipa Tables'!BQ43/Prices!X73</f>
        <v>893.80215182798474</v>
      </c>
      <c r="Z48" s="35">
        <f>+Y48*(1-'Dep r by equipment nipa tables'!Z40)+'Investment from Nipa Tables'!BR43/Prices!Y73</f>
        <v>954.90616751163327</v>
      </c>
      <c r="AA48" s="35">
        <f>+Z48*(1-'Dep r by equipment nipa tables'!AA40)+'Investment from Nipa Tables'!BS43/Prices!Z73</f>
        <v>1001.2070712817012</v>
      </c>
      <c r="AB48" s="35">
        <f>+AA48*(1-'Dep r by equipment nipa tables'!AB40)+'Investment from Nipa Tables'!BT43/Prices!AA73</f>
        <v>1049.5581136451128</v>
      </c>
      <c r="AC48" s="35">
        <f>+AB48*(1-'Dep r by equipment nipa tables'!AC40)+'Investment from Nipa Tables'!BU43/Prices!AB73</f>
        <v>1097.7474735655292</v>
      </c>
      <c r="AD48" s="35">
        <f>+AC48*(1-'Dep r by equipment nipa tables'!AD40)+'Investment from Nipa Tables'!BV43/Prices!AC73</f>
        <v>1152.0028671742266</v>
      </c>
      <c r="AE48" s="35">
        <f>+AD48*(1-'Dep r by equipment nipa tables'!AE40)+'Investment from Nipa Tables'!BW43/Prices!AD73</f>
        <v>1215.3785386242066</v>
      </c>
      <c r="AF48" s="35">
        <f>+AE48*(1-'Dep r by equipment nipa tables'!AF40)+'Investment from Nipa Tables'!BX43/Prices!AE73</f>
        <v>1275.0556324669362</v>
      </c>
      <c r="AG48" s="35">
        <f>+AF48*(1-'Dep r by equipment nipa tables'!AG40)+'Investment from Nipa Tables'!BY43/Prices!AF73</f>
        <v>1321.7102793006786</v>
      </c>
      <c r="AH48" s="35">
        <f>+AG48*(1-'Dep r by equipment nipa tables'!AH40)+'Investment from Nipa Tables'!BZ43/Prices!AG73</f>
        <v>1376.5211385433936</v>
      </c>
      <c r="AI48" s="35">
        <f>+AH48*(1-'Dep r by equipment nipa tables'!AI40)+'Investment from Nipa Tables'!CA43/Prices!AH73</f>
        <v>1445.3380293574812</v>
      </c>
      <c r="AJ48" s="35">
        <f>+AI48*(1-'Dep r by equipment nipa tables'!AJ40)+'Investment from Nipa Tables'!CB43/Prices!AI73</f>
        <v>1539.2981461909342</v>
      </c>
      <c r="AK48" s="35">
        <f>+AJ48*(1-'Dep r by equipment nipa tables'!AK40)+'Investment from Nipa Tables'!CC43/Prices!AJ73</f>
        <v>1623.0163362833946</v>
      </c>
      <c r="AL48" s="35">
        <f>+AK48*(1-'Dep r by equipment nipa tables'!AL40)+'Investment from Nipa Tables'!CD43/Prices!AK73</f>
        <v>1671.3326137135239</v>
      </c>
      <c r="AM48" s="35">
        <f>+AL48*(1-'Dep r by equipment nipa tables'!AM40)+'Investment from Nipa Tables'!CE43/Prices!AL73</f>
        <v>1700.8419880047475</v>
      </c>
      <c r="AN48" s="35">
        <f>+AM48*(1-'Dep r by equipment nipa tables'!AN40)+'Investment from Nipa Tables'!CF43/Prices!AM73</f>
        <v>1721.2213529678384</v>
      </c>
      <c r="AO48" s="35">
        <f>+AN48*(1-'Dep r by equipment nipa tables'!AO40)+'Investment from Nipa Tables'!CG43/Prices!AN73</f>
        <v>1751.4173437562063</v>
      </c>
      <c r="AP48" s="35">
        <f>+AO48*(1-'Dep r by equipment nipa tables'!AP40)+'Investment from Nipa Tables'!CH43/Prices!AO73</f>
        <v>1778.2039626785502</v>
      </c>
      <c r="AQ48" s="35">
        <f>+AP48*(1-'Dep r by equipment nipa tables'!AQ40)+'Investment from Nipa Tables'!CI43/Prices!AP73</f>
        <v>1802.0765998966331</v>
      </c>
      <c r="AR48" s="35">
        <f>+AQ48*(1-'Dep r by equipment nipa tables'!AR40)+'Investment from Nipa Tables'!CJ43/Prices!AQ73</f>
        <v>1820.8771154082885</v>
      </c>
      <c r="AS48" s="35">
        <f>+AR48*(1-'Dep r by equipment nipa tables'!AS40)+'Investment from Nipa Tables'!CK43/Prices!AR73</f>
        <v>1850.6759637301386</v>
      </c>
      <c r="AT48" s="35">
        <f>+AS48*(1-'Dep r by equipment nipa tables'!AT40)+'Investment from Nipa Tables'!CL43/Prices!AS73</f>
        <v>1893.3416134188165</v>
      </c>
      <c r="AU48" s="35">
        <f>+AT48*(1-'Dep r by equipment nipa tables'!AU40)+'Investment from Nipa Tables'!CM43/Prices!AT73</f>
        <v>1936.7499876954314</v>
      </c>
      <c r="AV48" s="35">
        <f>+AU48*(1-'Dep r by equipment nipa tables'!AV40)+'Investment from Nipa Tables'!CN43/Prices!AU73</f>
        <v>1976.7545493645805</v>
      </c>
      <c r="AW48" s="35">
        <f>+AV48*(1-'Dep r by equipment nipa tables'!AW40)+'Investment from Nipa Tables'!CO43/Prices!AV73</f>
        <v>2013.6279849071773</v>
      </c>
      <c r="AX48" s="35">
        <f>+AW48*(1-'Dep r by equipment nipa tables'!AX40)+'Investment from Nipa Tables'!CP43/Prices!AW73</f>
        <v>2056.2297580961617</v>
      </c>
      <c r="AY48" s="35">
        <f>+AX48*(1-'Dep r by equipment nipa tables'!AY40)+'Investment from Nipa Tables'!CQ43/Prices!AX73</f>
        <v>2112.9265166951727</v>
      </c>
      <c r="AZ48" s="35">
        <f>+AY48*(1-'Dep r by equipment nipa tables'!AZ40)+'Investment from Nipa Tables'!CR43/Prices!AY73</f>
        <v>2175.1127893836224</v>
      </c>
      <c r="BA48" s="35">
        <f>+AZ48*(1-'Dep r by equipment nipa tables'!BA40)+'Investment from Nipa Tables'!CS43/Prices!AZ73</f>
        <v>2237.7949744048642</v>
      </c>
      <c r="BB48" s="35">
        <f>+BA48*(1-'Dep r by equipment nipa tables'!BB40)+'Investment from Nipa Tables'!CT43/Prices!BA73</f>
        <v>2307.6548717313062</v>
      </c>
      <c r="BC48" s="35">
        <f>+BB48*(1-'Dep r by equipment nipa tables'!BC40)+'Investment from Nipa Tables'!CU43/Prices!BB73</f>
        <v>2388.2390531714905</v>
      </c>
      <c r="BD48" s="35">
        <f>+BC48*(1-'Dep r by equipment nipa tables'!BD40)+'Investment from Nipa Tables'!CV43/Prices!BC73</f>
        <v>2479.2013747124502</v>
      </c>
      <c r="BE48" s="35">
        <f>+BD48*(1-'Dep r by equipment nipa tables'!BE40)+'Investment from Nipa Tables'!CW43/Prices!BD73</f>
        <v>2566.2550203634205</v>
      </c>
      <c r="BF48" s="35">
        <f>+BE48*(1-'Dep r by equipment nipa tables'!BF40)+'Investment from Nipa Tables'!CX43/Prices!BE73</f>
        <v>2633.147750238189</v>
      </c>
      <c r="BG48" s="35">
        <f>+BF48*(1-'Dep r by equipment nipa tables'!BG40)+'Investment from Nipa Tables'!CY43/Prices!BF73</f>
        <v>2691.8754169688154</v>
      </c>
      <c r="BH48" s="35">
        <f>+BG48*(1-'Dep r by equipment nipa tables'!BH40)+'Investment from Nipa Tables'!CZ43/Prices!BG73</f>
        <v>2745.8637633084795</v>
      </c>
      <c r="BI48" s="35">
        <f>+BH48*(1-'Dep r by equipment nipa tables'!BI40)+'Investment from Nipa Tables'!DA43/Prices!BH73</f>
        <v>2803.6458210995193</v>
      </c>
      <c r="BJ48" s="35">
        <f>+BI48*(1-'Dep r by equipment nipa tables'!BJ40)+'Investment from Nipa Tables'!DB43/Prices!BI73</f>
        <v>2878.169194850916</v>
      </c>
      <c r="BK48" s="35">
        <f>+BJ48*(1-'Dep r by equipment nipa tables'!BK40)+'Investment from Nipa Tables'!DC43/Prices!BJ73</f>
        <v>2964.1603080242362</v>
      </c>
      <c r="BL48" s="35">
        <f>+BK48*(1-'Dep r by equipment nipa tables'!BL40)+'Investment from Nipa Tables'!DD43/Prices!BK73</f>
        <v>3054.6761457669691</v>
      </c>
      <c r="BM48" s="35">
        <f>+BL48*(1-'Dep r by equipment nipa tables'!BM40)+'Investment from Nipa Tables'!DE43/Prices!BL73</f>
        <v>3149.1462245779621</v>
      </c>
      <c r="BN48" s="35">
        <f>+BM48*(1-'Dep r by equipment nipa tables'!BN40)+'Investment from Nipa Tables'!DF43/Prices!BM73</f>
        <v>3214.6162245779619</v>
      </c>
      <c r="BO48" s="35">
        <f>+BN48*(1-'Dep r by equipment nipa tables'!BO40)+'Investment from Nipa Tables'!DG43/Prices!BN73</f>
        <v>3281.7867447842277</v>
      </c>
      <c r="BP48" s="35">
        <f>+BO48*(1-'Dep r by equipment nipa tables'!BP40)+'Investment from Nipa Tables'!DH43/Prices!BO73</f>
        <v>3387.411708175111</v>
      </c>
      <c r="BQ48" s="35">
        <f>+BP48*(1-'Dep r by equipment nipa tables'!BQ40)+'Investment from Nipa Tables'!DI43/Prices!BP73</f>
        <v>3537.7643877934552</v>
      </c>
      <c r="BR48" s="35">
        <f>+BQ48*(1-'Dep r by equipment nipa tables'!BR40)+'Investment from Nipa Tables'!DJ43/Prices!BQ73</f>
        <v>3696.3377608319788</v>
      </c>
      <c r="BS48" s="35">
        <f>+BR48*(1-'Dep r by equipment nipa tables'!BS40)+'Investment from Nipa Tables'!DK43/Prices!BR73</f>
        <v>3895.5841352960024</v>
      </c>
      <c r="BT48" s="35">
        <f>+BS48*(1-'Dep r by equipment nipa tables'!BT40)+'Investment from Nipa Tables'!DL43/Prices!BS73</f>
        <v>4099.6969094722781</v>
      </c>
    </row>
    <row r="49" spans="1:73" x14ac:dyDescent="0.25">
      <c r="C49" s="35">
        <f>SUM(C11:C48)</f>
        <v>0</v>
      </c>
      <c r="BT49" s="35" t="e">
        <f>SUM(BT11:BT48)</f>
        <v>#VALUE!</v>
      </c>
    </row>
    <row r="51" spans="1:73" s="26" customFormat="1" x14ac:dyDescent="0.25">
      <c r="B51" s="25" t="s">
        <v>459</v>
      </c>
    </row>
    <row r="52" spans="1:73" x14ac:dyDescent="0.25">
      <c r="A52" s="10" t="s">
        <v>487</v>
      </c>
      <c r="B52" s="10" t="s">
        <v>486</v>
      </c>
      <c r="C52" s="10">
        <v>1947</v>
      </c>
      <c r="D52" s="10">
        <f>+C52+1</f>
        <v>1948</v>
      </c>
      <c r="E52" s="10">
        <f t="shared" ref="E52:BP52" si="2">+D52+1</f>
        <v>1949</v>
      </c>
      <c r="F52" s="10">
        <f t="shared" si="2"/>
        <v>1950</v>
      </c>
      <c r="G52" s="10">
        <f t="shared" si="2"/>
        <v>1951</v>
      </c>
      <c r="H52" s="10">
        <f t="shared" si="2"/>
        <v>1952</v>
      </c>
      <c r="I52" s="10">
        <f t="shared" si="2"/>
        <v>1953</v>
      </c>
      <c r="J52" s="10">
        <f t="shared" si="2"/>
        <v>1954</v>
      </c>
      <c r="K52" s="10">
        <f t="shared" si="2"/>
        <v>1955</v>
      </c>
      <c r="L52" s="10">
        <f t="shared" si="2"/>
        <v>1956</v>
      </c>
      <c r="M52" s="10">
        <f t="shared" si="2"/>
        <v>1957</v>
      </c>
      <c r="N52" s="10">
        <f t="shared" si="2"/>
        <v>1958</v>
      </c>
      <c r="O52" s="10">
        <f t="shared" si="2"/>
        <v>1959</v>
      </c>
      <c r="P52" s="10">
        <f t="shared" si="2"/>
        <v>1960</v>
      </c>
      <c r="Q52" s="10">
        <f t="shared" si="2"/>
        <v>1961</v>
      </c>
      <c r="R52" s="10">
        <f t="shared" si="2"/>
        <v>1962</v>
      </c>
      <c r="S52" s="10">
        <f t="shared" si="2"/>
        <v>1963</v>
      </c>
      <c r="T52" s="10">
        <f t="shared" si="2"/>
        <v>1964</v>
      </c>
      <c r="U52" s="10">
        <f t="shared" si="2"/>
        <v>1965</v>
      </c>
      <c r="V52" s="10">
        <f t="shared" si="2"/>
        <v>1966</v>
      </c>
      <c r="W52" s="10">
        <f t="shared" si="2"/>
        <v>1967</v>
      </c>
      <c r="X52" s="10">
        <f t="shared" si="2"/>
        <v>1968</v>
      </c>
      <c r="Y52" s="10">
        <f t="shared" si="2"/>
        <v>1969</v>
      </c>
      <c r="Z52" s="10">
        <f t="shared" si="2"/>
        <v>1970</v>
      </c>
      <c r="AA52" s="10">
        <f t="shared" si="2"/>
        <v>1971</v>
      </c>
      <c r="AB52" s="10">
        <f t="shared" si="2"/>
        <v>1972</v>
      </c>
      <c r="AC52" s="10">
        <f t="shared" si="2"/>
        <v>1973</v>
      </c>
      <c r="AD52" s="10">
        <f t="shared" si="2"/>
        <v>1974</v>
      </c>
      <c r="AE52" s="10">
        <f t="shared" si="2"/>
        <v>1975</v>
      </c>
      <c r="AF52" s="10">
        <f t="shared" si="2"/>
        <v>1976</v>
      </c>
      <c r="AG52" s="10">
        <f t="shared" si="2"/>
        <v>1977</v>
      </c>
      <c r="AH52" s="10">
        <f t="shared" si="2"/>
        <v>1978</v>
      </c>
      <c r="AI52" s="10">
        <f t="shared" si="2"/>
        <v>1979</v>
      </c>
      <c r="AJ52" s="10">
        <f t="shared" si="2"/>
        <v>1980</v>
      </c>
      <c r="AK52" s="10">
        <f t="shared" si="2"/>
        <v>1981</v>
      </c>
      <c r="AL52" s="10">
        <f t="shared" si="2"/>
        <v>1982</v>
      </c>
      <c r="AM52" s="10">
        <f t="shared" si="2"/>
        <v>1983</v>
      </c>
      <c r="AN52" s="10">
        <f t="shared" si="2"/>
        <v>1984</v>
      </c>
      <c r="AO52" s="10">
        <f t="shared" si="2"/>
        <v>1985</v>
      </c>
      <c r="AP52" s="10">
        <f t="shared" si="2"/>
        <v>1986</v>
      </c>
      <c r="AQ52" s="10">
        <f t="shared" si="2"/>
        <v>1987</v>
      </c>
      <c r="AR52" s="10">
        <f t="shared" si="2"/>
        <v>1988</v>
      </c>
      <c r="AS52" s="10">
        <f t="shared" si="2"/>
        <v>1989</v>
      </c>
      <c r="AT52" s="10">
        <f>+AS52+1</f>
        <v>1990</v>
      </c>
      <c r="AU52" s="10">
        <f t="shared" si="2"/>
        <v>1991</v>
      </c>
      <c r="AV52" s="10">
        <f t="shared" si="2"/>
        <v>1992</v>
      </c>
      <c r="AW52" s="10">
        <f t="shared" si="2"/>
        <v>1993</v>
      </c>
      <c r="AX52" s="10">
        <f t="shared" si="2"/>
        <v>1994</v>
      </c>
      <c r="AY52" s="10">
        <f t="shared" si="2"/>
        <v>1995</v>
      </c>
      <c r="AZ52" s="10">
        <f t="shared" si="2"/>
        <v>1996</v>
      </c>
      <c r="BA52" s="10">
        <f t="shared" si="2"/>
        <v>1997</v>
      </c>
      <c r="BB52" s="10">
        <f t="shared" si="2"/>
        <v>1998</v>
      </c>
      <c r="BC52" s="10">
        <f t="shared" si="2"/>
        <v>1999</v>
      </c>
      <c r="BD52" s="10">
        <f t="shared" si="2"/>
        <v>2000</v>
      </c>
      <c r="BE52" s="10">
        <f t="shared" si="2"/>
        <v>2001</v>
      </c>
      <c r="BF52" s="10">
        <f t="shared" si="2"/>
        <v>2002</v>
      </c>
      <c r="BG52" s="10">
        <f t="shared" si="2"/>
        <v>2003</v>
      </c>
      <c r="BH52" s="10">
        <f t="shared" si="2"/>
        <v>2004</v>
      </c>
      <c r="BI52" s="10">
        <f t="shared" si="2"/>
        <v>2005</v>
      </c>
      <c r="BJ52" s="10">
        <f t="shared" si="2"/>
        <v>2006</v>
      </c>
      <c r="BK52" s="10">
        <f t="shared" si="2"/>
        <v>2007</v>
      </c>
      <c r="BL52" s="10">
        <f t="shared" si="2"/>
        <v>2008</v>
      </c>
      <c r="BM52" s="10">
        <f t="shared" si="2"/>
        <v>2009</v>
      </c>
      <c r="BN52" s="10">
        <f>+BM52+1</f>
        <v>2010</v>
      </c>
      <c r="BO52" s="10">
        <f t="shared" si="2"/>
        <v>2011</v>
      </c>
      <c r="BP52" s="10">
        <f t="shared" si="2"/>
        <v>2012</v>
      </c>
      <c r="BQ52" s="10">
        <f t="shared" ref="BQ52:BT52" si="3">+BP52+1</f>
        <v>2013</v>
      </c>
      <c r="BR52" s="10">
        <f t="shared" si="3"/>
        <v>2014</v>
      </c>
      <c r="BS52" s="10">
        <f t="shared" si="3"/>
        <v>2015</v>
      </c>
      <c r="BT52" s="10">
        <f t="shared" si="3"/>
        <v>2016</v>
      </c>
    </row>
    <row r="53" spans="1:73" x14ac:dyDescent="0.25">
      <c r="A53" t="s">
        <v>462</v>
      </c>
      <c r="B53">
        <v>4</v>
      </c>
      <c r="C53" s="35">
        <f>+C30+C31+C32+C33+C34+C35+C36+C37</f>
        <v>0</v>
      </c>
      <c r="D53" s="35">
        <f t="shared" ref="D53:BO53" si="4">+D30+D31+D32+D33+D34+D35+D36+D37</f>
        <v>0</v>
      </c>
      <c r="E53" s="35">
        <f t="shared" si="4"/>
        <v>0</v>
      </c>
      <c r="F53" s="35">
        <f t="shared" si="4"/>
        <v>0</v>
      </c>
      <c r="G53" s="35">
        <f t="shared" si="4"/>
        <v>0</v>
      </c>
      <c r="H53" s="35">
        <f t="shared" si="4"/>
        <v>0</v>
      </c>
      <c r="I53" s="35">
        <f t="shared" si="4"/>
        <v>0</v>
      </c>
      <c r="J53" s="35">
        <f t="shared" si="4"/>
        <v>0</v>
      </c>
      <c r="K53" s="35">
        <f t="shared" si="4"/>
        <v>0</v>
      </c>
      <c r="L53" s="35">
        <f t="shared" si="4"/>
        <v>0</v>
      </c>
      <c r="M53" s="35">
        <f t="shared" si="4"/>
        <v>0</v>
      </c>
      <c r="N53" s="35">
        <f t="shared" si="4"/>
        <v>0</v>
      </c>
      <c r="O53" s="35">
        <f t="shared" si="4"/>
        <v>2.9013715859341067E-6</v>
      </c>
      <c r="P53" s="35">
        <f t="shared" si="4"/>
        <v>2.6711233048268419E-5</v>
      </c>
      <c r="Q53" s="35">
        <f t="shared" si="4"/>
        <v>3.2827629439280214E-4</v>
      </c>
      <c r="R53" s="35">
        <f t="shared" si="4"/>
        <v>8.8698749387829167E-4</v>
      </c>
      <c r="S53" s="35">
        <f t="shared" si="4"/>
        <v>1.9543181825440667E-3</v>
      </c>
      <c r="T53" s="35">
        <f t="shared" si="4"/>
        <v>5.498126186427298E-3</v>
      </c>
      <c r="U53" s="35">
        <f t="shared" si="4"/>
        <v>1.0799473770843986E-2</v>
      </c>
      <c r="V53" s="35">
        <f t="shared" si="4"/>
        <v>1.892180241343221E-2</v>
      </c>
      <c r="W53" s="35">
        <f t="shared" si="4"/>
        <v>3.5904657650260824E-2</v>
      </c>
      <c r="X53" s="35">
        <f t="shared" si="4"/>
        <v>5.8932918175288743E-2</v>
      </c>
      <c r="Y53" s="35">
        <f t="shared" si="4"/>
        <v>8.6763810620356929E-2</v>
      </c>
      <c r="Z53" s="35">
        <f t="shared" si="4"/>
        <v>0.12578973010722966</v>
      </c>
      <c r="AA53" s="35">
        <f t="shared" si="4"/>
        <v>0.17403833011399128</v>
      </c>
      <c r="AB53" s="35">
        <f t="shared" si="4"/>
        <v>0.2387235292039277</v>
      </c>
      <c r="AC53" s="35">
        <f t="shared" si="4"/>
        <v>0.33878494882867349</v>
      </c>
      <c r="AD53" s="35">
        <f t="shared" si="4"/>
        <v>0.44672370263206834</v>
      </c>
      <c r="AE53" s="35">
        <f t="shared" si="4"/>
        <v>0.59106138074306724</v>
      </c>
      <c r="AF53" s="35">
        <f t="shared" si="4"/>
        <v>0.73654245581847211</v>
      </c>
      <c r="AG53" s="35">
        <f t="shared" si="4"/>
        <v>0.94951054416501068</v>
      </c>
      <c r="AH53" s="35">
        <f t="shared" si="4"/>
        <v>1.264919366576335</v>
      </c>
      <c r="AI53" s="35">
        <f t="shared" si="4"/>
        <v>1.88692612478832</v>
      </c>
      <c r="AJ53" s="35">
        <f t="shared" si="4"/>
        <v>2.876616087605941</v>
      </c>
      <c r="AK53" s="35">
        <f t="shared" si="4"/>
        <v>4.4346560556429928</v>
      </c>
      <c r="AL53" s="35">
        <f t="shared" si="4"/>
        <v>6.8524080886499315</v>
      </c>
      <c r="AM53" s="35">
        <f t="shared" si="4"/>
        <v>9.8853564731266417</v>
      </c>
      <c r="AN53" s="35">
        <f t="shared" si="4"/>
        <v>14.486725614575512</v>
      </c>
      <c r="AO53" s="35">
        <f t="shared" si="4"/>
        <v>22.016131389289431</v>
      </c>
      <c r="AP53" s="35">
        <f t="shared" si="4"/>
        <v>31.470937568305288</v>
      </c>
      <c r="AQ53" s="35">
        <f t="shared" si="4"/>
        <v>42.340688146145105</v>
      </c>
      <c r="AR53" s="35">
        <f t="shared" si="4"/>
        <v>55.994076428764302</v>
      </c>
      <c r="AS53" s="35">
        <f t="shared" si="4"/>
        <v>71.561810871185074</v>
      </c>
      <c r="AT53" s="35">
        <f t="shared" si="4"/>
        <v>90.464316749365466</v>
      </c>
      <c r="AU53" s="35">
        <f t="shared" si="4"/>
        <v>109.13505636779041</v>
      </c>
      <c r="AV53" s="35">
        <f t="shared" si="4"/>
        <v>129.39545068416277</v>
      </c>
      <c r="AW53" s="35">
        <f t="shared" si="4"/>
        <v>156.75333142950595</v>
      </c>
      <c r="AX53" s="35">
        <f t="shared" si="4"/>
        <v>191.89497334025248</v>
      </c>
      <c r="AY53" s="35">
        <f t="shared" si="4"/>
        <v>235.61974644226328</v>
      </c>
      <c r="AZ53" s="35">
        <f t="shared" si="4"/>
        <v>301.64287070764135</v>
      </c>
      <c r="BA53" s="35">
        <f t="shared" si="4"/>
        <v>397.14690266897952</v>
      </c>
      <c r="BB53" s="35">
        <f t="shared" si="4"/>
        <v>536.51375620179101</v>
      </c>
      <c r="BC53" s="35">
        <f t="shared" si="4"/>
        <v>737.76356639416838</v>
      </c>
      <c r="BD53" s="35">
        <f t="shared" si="4"/>
        <v>1022.4470780378438</v>
      </c>
      <c r="BE53" s="35">
        <f t="shared" si="4"/>
        <v>1365.9317036810846</v>
      </c>
      <c r="BF53" s="35">
        <f t="shared" si="4"/>
        <v>1714.2617105548475</v>
      </c>
      <c r="BG53" s="35">
        <f t="shared" si="4"/>
        <v>2075.6149018819133</v>
      </c>
      <c r="BH53" s="35">
        <f t="shared" si="4"/>
        <v>2471.996454518965</v>
      </c>
      <c r="BI53" s="35">
        <f t="shared" si="4"/>
        <v>2916.7371833402185</v>
      </c>
      <c r="BJ53" s="35">
        <f t="shared" si="4"/>
        <v>3411.0344055986493</v>
      </c>
      <c r="BK53" s="35">
        <f t="shared" si="4"/>
        <v>4018.7785885292915</v>
      </c>
      <c r="BL53" s="35">
        <f t="shared" si="4"/>
        <v>4704.3521387942365</v>
      </c>
      <c r="BM53" s="35">
        <f t="shared" si="4"/>
        <v>5431.319712227627</v>
      </c>
      <c r="BN53" s="35">
        <f t="shared" si="4"/>
        <v>6158.569712227627</v>
      </c>
      <c r="BO53" s="35">
        <f t="shared" si="4"/>
        <v>6960.6008564388658</v>
      </c>
      <c r="BP53" s="35">
        <f t="shared" ref="BP53:BT53" si="5">+BP30+BP31+BP32+BP33+BP34+BP35+BP36+BP37</f>
        <v>7746.4959386197843</v>
      </c>
      <c r="BQ53" s="35">
        <f t="shared" si="5"/>
        <v>8584.9528671262105</v>
      </c>
      <c r="BR53" s="35">
        <f t="shared" si="5"/>
        <v>9424.309308308606</v>
      </c>
      <c r="BS53" s="35">
        <f t="shared" si="5"/>
        <v>10277.893224392521</v>
      </c>
      <c r="BT53" s="35">
        <f t="shared" si="5"/>
        <v>11101.10619834291</v>
      </c>
      <c r="BU53" s="35">
        <f>+BT53/AJ53</f>
        <v>3859.0850708833332</v>
      </c>
    </row>
    <row r="54" spans="1:73" x14ac:dyDescent="0.25">
      <c r="A54" t="s">
        <v>463</v>
      </c>
      <c r="B54">
        <v>5</v>
      </c>
      <c r="C54" s="35">
        <f>+C38</f>
        <v>0</v>
      </c>
      <c r="D54" s="35">
        <f t="shared" ref="D54:BO54" si="6">+D38</f>
        <v>0.13844806228587939</v>
      </c>
      <c r="E54" s="35">
        <f t="shared" si="6"/>
        <v>0.28435634951709576</v>
      </c>
      <c r="F54" s="35">
        <f t="shared" si="6"/>
        <v>0.42324478488659611</v>
      </c>
      <c r="G54" s="35">
        <f t="shared" si="6"/>
        <v>0.59332422644084259</v>
      </c>
      <c r="H54" s="35">
        <f t="shared" si="6"/>
        <v>0.8028462258585527</v>
      </c>
      <c r="I54" s="35">
        <f t="shared" si="6"/>
        <v>1.086769680088052</v>
      </c>
      <c r="J54" s="35">
        <f t="shared" si="6"/>
        <v>1.4628965364104589</v>
      </c>
      <c r="K54" s="35">
        <f t="shared" si="6"/>
        <v>1.8191152826055985</v>
      </c>
      <c r="L54" s="35">
        <f t="shared" si="6"/>
        <v>2.2351493584675737</v>
      </c>
      <c r="M54" s="35">
        <f t="shared" si="6"/>
        <v>2.7158862806227746</v>
      </c>
      <c r="N54" s="35">
        <f t="shared" si="6"/>
        <v>3.3400567124545555</v>
      </c>
      <c r="O54" s="35">
        <f t="shared" si="6"/>
        <v>3.9813443208880717</v>
      </c>
      <c r="P54" s="35">
        <f t="shared" si="6"/>
        <v>4.9019994143151981</v>
      </c>
      <c r="Q54" s="35">
        <f t="shared" si="6"/>
        <v>6.0150539314118925</v>
      </c>
      <c r="R54" s="35">
        <f t="shared" si="6"/>
        <v>7.3666201307435948</v>
      </c>
      <c r="S54" s="35">
        <f t="shared" si="6"/>
        <v>8.8116636358401284</v>
      </c>
      <c r="T54" s="35">
        <f t="shared" si="6"/>
        <v>10.367863569414698</v>
      </c>
      <c r="U54" s="35">
        <f t="shared" si="6"/>
        <v>11.991272980457552</v>
      </c>
      <c r="V54" s="35">
        <f t="shared" si="6"/>
        <v>14.265746883548601</v>
      </c>
      <c r="W54" s="35">
        <f t="shared" si="6"/>
        <v>16.853058794542324</v>
      </c>
      <c r="X54" s="35">
        <f t="shared" si="6"/>
        <v>19.70432665396708</v>
      </c>
      <c r="Y54" s="35">
        <f t="shared" si="6"/>
        <v>22.782502738620266</v>
      </c>
      <c r="Z54" s="35">
        <f t="shared" si="6"/>
        <v>26.520510825203342</v>
      </c>
      <c r="AA54" s="35">
        <f t="shared" si="6"/>
        <v>30.516660043838446</v>
      </c>
      <c r="AB54" s="35">
        <f t="shared" si="6"/>
        <v>34.248832206281733</v>
      </c>
      <c r="AC54" s="35">
        <f t="shared" si="6"/>
        <v>37.73534297459701</v>
      </c>
      <c r="AD54" s="35">
        <f t="shared" si="6"/>
        <v>42.051039204667461</v>
      </c>
      <c r="AE54" s="35">
        <f t="shared" si="6"/>
        <v>46.43209638020636</v>
      </c>
      <c r="AF54" s="35">
        <f t="shared" si="6"/>
        <v>50.916894025983041</v>
      </c>
      <c r="AG54" s="35">
        <f t="shared" si="6"/>
        <v>56.240878602771645</v>
      </c>
      <c r="AH54" s="35">
        <f t="shared" si="6"/>
        <v>63.205623580172492</v>
      </c>
      <c r="AI54" s="35">
        <f t="shared" si="6"/>
        <v>71.810054731524232</v>
      </c>
      <c r="AJ54" s="35">
        <f t="shared" si="6"/>
        <v>83.178547727321416</v>
      </c>
      <c r="AK54" s="35">
        <f t="shared" si="6"/>
        <v>98.744505265487859</v>
      </c>
      <c r="AL54" s="35">
        <f t="shared" si="6"/>
        <v>115.60182504990919</v>
      </c>
      <c r="AM54" s="35">
        <f t="shared" si="6"/>
        <v>132.87886445625051</v>
      </c>
      <c r="AN54" s="35">
        <f t="shared" si="6"/>
        <v>153.30787822148451</v>
      </c>
      <c r="AO54" s="35">
        <f t="shared" si="6"/>
        <v>172.83926968505426</v>
      </c>
      <c r="AP54" s="35">
        <f t="shared" si="6"/>
        <v>194.27713074860029</v>
      </c>
      <c r="AQ54" s="35">
        <f t="shared" si="6"/>
        <v>219.02295041166533</v>
      </c>
      <c r="AR54" s="35">
        <f t="shared" si="6"/>
        <v>245.437075775187</v>
      </c>
      <c r="AS54" s="35">
        <f t="shared" si="6"/>
        <v>276.8949499600356</v>
      </c>
      <c r="AT54" s="35">
        <f t="shared" si="6"/>
        <v>310.14976565649891</v>
      </c>
      <c r="AU54" s="35">
        <f t="shared" si="6"/>
        <v>347.15391952001579</v>
      </c>
      <c r="AV54" s="35">
        <f t="shared" si="6"/>
        <v>385.72573319837142</v>
      </c>
      <c r="AW54" s="35">
        <f t="shared" si="6"/>
        <v>430.92366737532973</v>
      </c>
      <c r="AX54" s="35">
        <f t="shared" si="6"/>
        <v>480.90865847158517</v>
      </c>
      <c r="AY54" s="35">
        <f t="shared" si="6"/>
        <v>545.51150027733979</v>
      </c>
      <c r="AZ54" s="35">
        <f t="shared" si="6"/>
        <v>625.78804610900011</v>
      </c>
      <c r="BA54" s="35">
        <f t="shared" si="6"/>
        <v>725.90473141263385</v>
      </c>
      <c r="BB54" s="35">
        <f t="shared" si="6"/>
        <v>847.20495054116896</v>
      </c>
      <c r="BC54" s="35">
        <f t="shared" si="6"/>
        <v>1001.5446993038152</v>
      </c>
      <c r="BD54" s="35">
        <f t="shared" si="6"/>
        <v>1210.8261146020773</v>
      </c>
      <c r="BE54" s="35">
        <f t="shared" si="6"/>
        <v>1506.9859664400904</v>
      </c>
      <c r="BF54" s="35">
        <f t="shared" si="6"/>
        <v>1815.5560624416064</v>
      </c>
      <c r="BG54" s="35">
        <f t="shared" si="6"/>
        <v>2101.2610966930206</v>
      </c>
      <c r="BH54" s="35">
        <f t="shared" si="6"/>
        <v>2457.4980347914197</v>
      </c>
      <c r="BI54" s="35">
        <f t="shared" si="6"/>
        <v>2896.5927877307349</v>
      </c>
      <c r="BJ54" s="35">
        <f t="shared" si="6"/>
        <v>3386.9191859543334</v>
      </c>
      <c r="BK54" s="35">
        <f t="shared" si="6"/>
        <v>4000.0147206632255</v>
      </c>
      <c r="BL54" s="35">
        <f t="shared" si="6"/>
        <v>4755.4176980606899</v>
      </c>
      <c r="BM54" s="35">
        <f t="shared" si="6"/>
        <v>5559.6432189038687</v>
      </c>
      <c r="BN54" s="35">
        <f t="shared" si="6"/>
        <v>6345.0832189038683</v>
      </c>
      <c r="BO54" s="35">
        <f t="shared" si="6"/>
        <v>7335.010827273195</v>
      </c>
      <c r="BP54" s="35">
        <f t="shared" ref="BP54:BT54" si="7">+BP38</f>
        <v>8363.9752215286535</v>
      </c>
      <c r="BQ54" s="35">
        <f t="shared" si="7"/>
        <v>9571.8652563926862</v>
      </c>
      <c r="BR54" s="35">
        <f t="shared" si="7"/>
        <v>11034.869167503564</v>
      </c>
      <c r="BS54" s="35">
        <f t="shared" si="7"/>
        <v>12853.004962414478</v>
      </c>
      <c r="BT54" s="35">
        <f t="shared" si="7"/>
        <v>15235.816113946823</v>
      </c>
      <c r="BU54" s="35">
        <f t="shared" ref="BU54:BU75" si="8">+BT54/AJ54</f>
        <v>183.17001835489319</v>
      </c>
    </row>
    <row r="55" spans="1:73" x14ac:dyDescent="0.25">
      <c r="A55" t="s">
        <v>464</v>
      </c>
      <c r="B55">
        <v>6</v>
      </c>
      <c r="C55" s="35">
        <f>+C40+C41</f>
        <v>0</v>
      </c>
      <c r="D55" s="35">
        <f t="shared" ref="D55:BO55" si="9">+D40+D41</f>
        <v>0.40898395308505919</v>
      </c>
      <c r="E55" s="35">
        <f t="shared" si="9"/>
        <v>0.82901278354721708</v>
      </c>
      <c r="F55" s="35">
        <f t="shared" si="9"/>
        <v>1.2052192596424074</v>
      </c>
      <c r="G55" s="35">
        <f t="shared" si="9"/>
        <v>1.6509044660052399</v>
      </c>
      <c r="H55" s="35">
        <f t="shared" si="9"/>
        <v>2.1807470933180539</v>
      </c>
      <c r="I55" s="35">
        <f t="shared" si="9"/>
        <v>2.7005077825203014</v>
      </c>
      <c r="J55" s="35">
        <f t="shared" si="9"/>
        <v>3.169370853625062</v>
      </c>
      <c r="K55" s="35">
        <f t="shared" si="9"/>
        <v>3.665808947799003</v>
      </c>
      <c r="L55" s="35">
        <f t="shared" si="9"/>
        <v>4.2921872142735058</v>
      </c>
      <c r="M55" s="35">
        <f t="shared" si="9"/>
        <v>4.988243544155555</v>
      </c>
      <c r="N55" s="35">
        <f t="shared" si="9"/>
        <v>5.6924647576725862</v>
      </c>
      <c r="O55" s="35">
        <f t="shared" si="9"/>
        <v>6.330223326540418</v>
      </c>
      <c r="P55" s="35">
        <f t="shared" si="9"/>
        <v>7.0999326274290961</v>
      </c>
      <c r="Q55" s="35">
        <f t="shared" si="9"/>
        <v>8.0500293672039955</v>
      </c>
      <c r="R55" s="35">
        <f t="shared" si="9"/>
        <v>9.1126811214470003</v>
      </c>
      <c r="S55" s="35">
        <f t="shared" si="9"/>
        <v>10.252156478544235</v>
      </c>
      <c r="T55" s="35">
        <f t="shared" si="9"/>
        <v>11.659678354972392</v>
      </c>
      <c r="U55" s="35">
        <f t="shared" si="9"/>
        <v>13.283711311407721</v>
      </c>
      <c r="V55" s="35">
        <f t="shared" si="9"/>
        <v>15.107021473751818</v>
      </c>
      <c r="W55" s="35">
        <f t="shared" si="9"/>
        <v>17.288301540235338</v>
      </c>
      <c r="X55" s="35">
        <f t="shared" si="9"/>
        <v>20.246030637006864</v>
      </c>
      <c r="Y55" s="35">
        <f t="shared" si="9"/>
        <v>23.269291430036223</v>
      </c>
      <c r="Z55" s="35">
        <f t="shared" si="9"/>
        <v>26.964549500423558</v>
      </c>
      <c r="AA55" s="35">
        <f t="shared" si="9"/>
        <v>31.26927890492901</v>
      </c>
      <c r="AB55" s="35">
        <f t="shared" si="9"/>
        <v>37.168485839698604</v>
      </c>
      <c r="AC55" s="35">
        <f t="shared" si="9"/>
        <v>45.627591056465192</v>
      </c>
      <c r="AD55" s="35">
        <f t="shared" si="9"/>
        <v>55.674945201792326</v>
      </c>
      <c r="AE55" s="35">
        <f t="shared" si="9"/>
        <v>68.447243211071282</v>
      </c>
      <c r="AF55" s="35">
        <f t="shared" si="9"/>
        <v>84.548348378787381</v>
      </c>
      <c r="AG55" s="35">
        <f t="shared" si="9"/>
        <v>105.41963302720183</v>
      </c>
      <c r="AH55" s="35">
        <f t="shared" si="9"/>
        <v>128.91714751822002</v>
      </c>
      <c r="AI55" s="35">
        <f t="shared" si="9"/>
        <v>157.43693296363713</v>
      </c>
      <c r="AJ55" s="35">
        <f t="shared" si="9"/>
        <v>190.45395332537549</v>
      </c>
      <c r="AK55" s="35">
        <f t="shared" si="9"/>
        <v>225.76817623162822</v>
      </c>
      <c r="AL55" s="35">
        <f t="shared" si="9"/>
        <v>266.04325397949486</v>
      </c>
      <c r="AM55" s="35">
        <f t="shared" si="9"/>
        <v>315.62042741109383</v>
      </c>
      <c r="AN55" s="35">
        <f t="shared" si="9"/>
        <v>370.43394958692176</v>
      </c>
      <c r="AO55" s="35">
        <f t="shared" si="9"/>
        <v>429.78103867113509</v>
      </c>
      <c r="AP55" s="35">
        <f t="shared" si="9"/>
        <v>490.33775524620694</v>
      </c>
      <c r="AQ55" s="35">
        <f t="shared" si="9"/>
        <v>559.92083850306085</v>
      </c>
      <c r="AR55" s="35">
        <f t="shared" si="9"/>
        <v>642.44167099404513</v>
      </c>
      <c r="AS55" s="35">
        <f t="shared" si="9"/>
        <v>731.57654268693989</v>
      </c>
      <c r="AT55" s="35">
        <f t="shared" si="9"/>
        <v>826.84451896210589</v>
      </c>
      <c r="AU55" s="35">
        <f t="shared" si="9"/>
        <v>936.8586972992689</v>
      </c>
      <c r="AV55" s="35">
        <f t="shared" si="9"/>
        <v>1057.5933399507376</v>
      </c>
      <c r="AW55" s="35">
        <f t="shared" si="9"/>
        <v>1194.930630722964</v>
      </c>
      <c r="AX55" s="35">
        <f t="shared" si="9"/>
        <v>1344.9688136965606</v>
      </c>
      <c r="AY55" s="35">
        <f t="shared" si="9"/>
        <v>1486.5049581058611</v>
      </c>
      <c r="AZ55" s="35">
        <f t="shared" si="9"/>
        <v>1637.508385630407</v>
      </c>
      <c r="BA55" s="35">
        <f t="shared" si="9"/>
        <v>1801.607149842406</v>
      </c>
      <c r="BB55" s="35">
        <f t="shared" si="9"/>
        <v>1976.4423621423175</v>
      </c>
      <c r="BC55" s="35">
        <f t="shared" si="9"/>
        <v>2176.402903713948</v>
      </c>
      <c r="BD55" s="35">
        <f t="shared" si="9"/>
        <v>2400.535998591773</v>
      </c>
      <c r="BE55" s="35">
        <f t="shared" si="9"/>
        <v>2663.0877259767394</v>
      </c>
      <c r="BF55" s="35">
        <f t="shared" si="9"/>
        <v>2962.5392825570561</v>
      </c>
      <c r="BG55" s="35">
        <f t="shared" si="9"/>
        <v>3318.8655975590882</v>
      </c>
      <c r="BH55" s="35">
        <f t="shared" si="9"/>
        <v>3731.1629792742592</v>
      </c>
      <c r="BI55" s="35">
        <f t="shared" si="9"/>
        <v>4189.9048501637017</v>
      </c>
      <c r="BJ55" s="35">
        <f t="shared" si="9"/>
        <v>4728.0029712880341</v>
      </c>
      <c r="BK55" s="35">
        <f t="shared" si="9"/>
        <v>5305.2221709299647</v>
      </c>
      <c r="BL55" s="35">
        <f t="shared" si="9"/>
        <v>5975.6934573292056</v>
      </c>
      <c r="BM55" s="35">
        <f t="shared" si="9"/>
        <v>6685.5479250311373</v>
      </c>
      <c r="BN55" s="35">
        <f t="shared" si="9"/>
        <v>7365.5079250311373</v>
      </c>
      <c r="BO55" s="35">
        <f t="shared" si="9"/>
        <v>8084.3203616137162</v>
      </c>
      <c r="BP55" s="35">
        <f t="shared" ref="BP55:BT55" si="10">+BP40+BP41</f>
        <v>8855.9004295396589</v>
      </c>
      <c r="BQ55" s="35">
        <f t="shared" si="10"/>
        <v>9688.7142133002581</v>
      </c>
      <c r="BR55" s="35">
        <f t="shared" si="10"/>
        <v>10570.693580537354</v>
      </c>
      <c r="BS55" s="35">
        <f t="shared" si="10"/>
        <v>11452.880490443533</v>
      </c>
      <c r="BT55" s="35">
        <f t="shared" si="10"/>
        <v>12394.922225899765</v>
      </c>
      <c r="BU55" s="35">
        <f t="shared" si="8"/>
        <v>65.080939562982039</v>
      </c>
    </row>
    <row r="56" spans="1:73" x14ac:dyDescent="0.25">
      <c r="A56" t="s">
        <v>465</v>
      </c>
      <c r="B56">
        <v>9</v>
      </c>
      <c r="C56" s="35">
        <f>+C42</f>
        <v>0</v>
      </c>
      <c r="D56" s="35">
        <f t="shared" ref="D56:BO56" si="11">+D42</f>
        <v>0.821433871874229</v>
      </c>
      <c r="E56" s="35">
        <f t="shared" si="11"/>
        <v>1.7372344366523766</v>
      </c>
      <c r="F56" s="35">
        <f t="shared" si="11"/>
        <v>2.5854090373033509</v>
      </c>
      <c r="G56" s="35">
        <f t="shared" si="11"/>
        <v>3.6182668171283279</v>
      </c>
      <c r="H56" s="35">
        <f t="shared" si="11"/>
        <v>4.8020291427069575</v>
      </c>
      <c r="I56" s="35">
        <f t="shared" si="11"/>
        <v>6.0581174749457212</v>
      </c>
      <c r="J56" s="35">
        <f t="shared" si="11"/>
        <v>7.4001530770209412</v>
      </c>
      <c r="K56" s="35">
        <f t="shared" si="11"/>
        <v>8.3730384696302753</v>
      </c>
      <c r="L56" s="35">
        <f t="shared" si="11"/>
        <v>9.7357443791412948</v>
      </c>
      <c r="M56" s="35">
        <f t="shared" si="11"/>
        <v>11.246539454599569</v>
      </c>
      <c r="N56" s="35">
        <f t="shared" si="11"/>
        <v>12.870943053778852</v>
      </c>
      <c r="O56" s="35">
        <f t="shared" si="11"/>
        <v>14.298900044560973</v>
      </c>
      <c r="P56" s="35">
        <f t="shared" si="11"/>
        <v>15.835029290351628</v>
      </c>
      <c r="Q56" s="35">
        <f t="shared" si="11"/>
        <v>17.43397258411914</v>
      </c>
      <c r="R56" s="35">
        <f t="shared" si="11"/>
        <v>18.999811461866621</v>
      </c>
      <c r="S56" s="35">
        <f t="shared" si="11"/>
        <v>20.462471350070381</v>
      </c>
      <c r="T56" s="35">
        <f t="shared" si="11"/>
        <v>22.042136189802701</v>
      </c>
      <c r="U56" s="35">
        <f t="shared" si="11"/>
        <v>23.706939848073226</v>
      </c>
      <c r="V56" s="35">
        <f t="shared" si="11"/>
        <v>25.677801121820892</v>
      </c>
      <c r="W56" s="35">
        <f t="shared" si="11"/>
        <v>27.971034304299426</v>
      </c>
      <c r="X56" s="35">
        <f t="shared" si="11"/>
        <v>30.564012926377519</v>
      </c>
      <c r="Y56" s="35">
        <f t="shared" si="11"/>
        <v>33.178434181559489</v>
      </c>
      <c r="Z56" s="35">
        <f t="shared" si="11"/>
        <v>35.945516003860867</v>
      </c>
      <c r="AA56" s="35">
        <f t="shared" si="11"/>
        <v>39.01636161770292</v>
      </c>
      <c r="AB56" s="35">
        <f t="shared" si="11"/>
        <v>42.468490120271795</v>
      </c>
      <c r="AC56" s="35">
        <f t="shared" si="11"/>
        <v>48.273150842888185</v>
      </c>
      <c r="AD56" s="35">
        <f t="shared" si="11"/>
        <v>54.797539590693489</v>
      </c>
      <c r="AE56" s="35">
        <f t="shared" si="11"/>
        <v>63.949511361410671</v>
      </c>
      <c r="AF56" s="35">
        <f t="shared" si="11"/>
        <v>74.249398665776454</v>
      </c>
      <c r="AG56" s="35">
        <f t="shared" si="11"/>
        <v>87.22939795979643</v>
      </c>
      <c r="AH56" s="35">
        <f t="shared" si="11"/>
        <v>109.70696539323745</v>
      </c>
      <c r="AI56" s="35">
        <f t="shared" si="11"/>
        <v>135.928642278544</v>
      </c>
      <c r="AJ56" s="35">
        <f t="shared" si="11"/>
        <v>166.22580382007661</v>
      </c>
      <c r="AK56" s="35">
        <f t="shared" si="11"/>
        <v>199.64418909099271</v>
      </c>
      <c r="AL56" s="35">
        <f t="shared" si="11"/>
        <v>235.28415816026205</v>
      </c>
      <c r="AM56" s="35">
        <f t="shared" si="11"/>
        <v>271.99864924078486</v>
      </c>
      <c r="AN56" s="35">
        <f t="shared" si="11"/>
        <v>309.81205295914469</v>
      </c>
      <c r="AO56" s="35">
        <f t="shared" si="11"/>
        <v>355.32578748308094</v>
      </c>
      <c r="AP56" s="35">
        <f t="shared" si="11"/>
        <v>403.37698395898042</v>
      </c>
      <c r="AQ56" s="35">
        <f t="shared" si="11"/>
        <v>457.18556471428059</v>
      </c>
      <c r="AR56" s="35">
        <f t="shared" si="11"/>
        <v>515.70687127877966</v>
      </c>
      <c r="AS56" s="35">
        <f t="shared" si="11"/>
        <v>576.05943117909305</v>
      </c>
      <c r="AT56" s="35">
        <f t="shared" si="11"/>
        <v>652.89608317593161</v>
      </c>
      <c r="AU56" s="35">
        <f t="shared" si="11"/>
        <v>739.20458603471513</v>
      </c>
      <c r="AV56" s="35">
        <f t="shared" si="11"/>
        <v>829.72506235841308</v>
      </c>
      <c r="AW56" s="35">
        <f t="shared" si="11"/>
        <v>927.83989440969572</v>
      </c>
      <c r="AX56" s="35">
        <f t="shared" si="11"/>
        <v>1026.3011768451834</v>
      </c>
      <c r="AY56" s="35">
        <f t="shared" si="11"/>
        <v>1128.1629562859916</v>
      </c>
      <c r="AZ56" s="35">
        <f t="shared" si="11"/>
        <v>1246.0345083163083</v>
      </c>
      <c r="BA56" s="35">
        <f t="shared" si="11"/>
        <v>1369.4451748508002</v>
      </c>
      <c r="BB56" s="35">
        <f t="shared" si="11"/>
        <v>1478.9007218112013</v>
      </c>
      <c r="BC56" s="35">
        <f t="shared" si="11"/>
        <v>1589.9077184154753</v>
      </c>
      <c r="BD56" s="35">
        <f t="shared" si="11"/>
        <v>1706.3702618405841</v>
      </c>
      <c r="BE56" s="35">
        <f t="shared" si="11"/>
        <v>1839.3686705238804</v>
      </c>
      <c r="BF56" s="35">
        <f t="shared" si="11"/>
        <v>1983.9072649724385</v>
      </c>
      <c r="BG56" s="35">
        <f t="shared" si="11"/>
        <v>2137.2784949058555</v>
      </c>
      <c r="BH56" s="35">
        <f t="shared" si="11"/>
        <v>2291.1954534912952</v>
      </c>
      <c r="BI56" s="35">
        <f t="shared" si="11"/>
        <v>2465.1982746566405</v>
      </c>
      <c r="BJ56" s="35">
        <f t="shared" si="11"/>
        <v>2652.0597175123921</v>
      </c>
      <c r="BK56" s="35">
        <f t="shared" si="11"/>
        <v>2856.4140073400335</v>
      </c>
      <c r="BL56" s="35">
        <f t="shared" si="11"/>
        <v>3096.935506355389</v>
      </c>
      <c r="BM56" s="35">
        <f t="shared" si="11"/>
        <v>3352.0641988748635</v>
      </c>
      <c r="BN56" s="35">
        <f t="shared" si="11"/>
        <v>3572.0341988748633</v>
      </c>
      <c r="BO56" s="35">
        <f t="shared" si="11"/>
        <v>3820.9721785342122</v>
      </c>
      <c r="BP56" s="35">
        <f t="shared" ref="BP56:BT56" si="12">+BP42</f>
        <v>4099.8212628450028</v>
      </c>
      <c r="BQ56" s="35">
        <f t="shared" si="12"/>
        <v>4436.1637877181884</v>
      </c>
      <c r="BR56" s="35">
        <f t="shared" si="12"/>
        <v>4778.8347426758755</v>
      </c>
      <c r="BS56" s="35">
        <f t="shared" si="12"/>
        <v>5163.4445495865475</v>
      </c>
      <c r="BT56" s="35">
        <f t="shared" si="12"/>
        <v>5571.3716843794355</v>
      </c>
      <c r="BU56" s="35">
        <f t="shared" si="8"/>
        <v>33.516888210749201</v>
      </c>
    </row>
    <row r="57" spans="1:73" x14ac:dyDescent="0.25">
      <c r="A57" t="s">
        <v>466</v>
      </c>
      <c r="B57">
        <v>10</v>
      </c>
      <c r="C57" s="35">
        <f>+C39</f>
        <v>0</v>
      </c>
      <c r="D57" s="35">
        <f t="shared" ref="D57:BO57" si="13">+D39</f>
        <v>0.28420918773707504</v>
      </c>
      <c r="E57" s="35">
        <f t="shared" si="13"/>
        <v>0.61472367728106814</v>
      </c>
      <c r="F57" s="35">
        <f t="shared" si="13"/>
        <v>0.92594903477799828</v>
      </c>
      <c r="G57" s="35">
        <f t="shared" si="13"/>
        <v>1.2584443474613813</v>
      </c>
      <c r="H57" s="35">
        <f t="shared" si="13"/>
        <v>1.6139083885699783</v>
      </c>
      <c r="I57" s="35">
        <f t="shared" si="13"/>
        <v>1.9837381097331157</v>
      </c>
      <c r="J57" s="35">
        <f t="shared" si="13"/>
        <v>2.4627938562966749</v>
      </c>
      <c r="K57" s="35">
        <f t="shared" si="13"/>
        <v>2.9625637497603741</v>
      </c>
      <c r="L57" s="35">
        <f t="shared" si="13"/>
        <v>3.4923198368318951</v>
      </c>
      <c r="M57" s="35">
        <f t="shared" si="13"/>
        <v>4.0247868910273805</v>
      </c>
      <c r="N57" s="35">
        <f t="shared" si="13"/>
        <v>4.5850339897809294</v>
      </c>
      <c r="O57" s="35">
        <f t="shared" si="13"/>
        <v>5.0174654096474107</v>
      </c>
      <c r="P57" s="35">
        <f t="shared" si="13"/>
        <v>5.741123726722237</v>
      </c>
      <c r="Q57" s="35">
        <f t="shared" si="13"/>
        <v>6.6084594264470571</v>
      </c>
      <c r="R57" s="35">
        <f t="shared" si="13"/>
        <v>7.5155204253959154</v>
      </c>
      <c r="S57" s="35">
        <f t="shared" si="13"/>
        <v>8.6549957824931489</v>
      </c>
      <c r="T57" s="35">
        <f t="shared" si="13"/>
        <v>10.565445139947192</v>
      </c>
      <c r="U57" s="35">
        <f t="shared" si="13"/>
        <v>13.405804034465884</v>
      </c>
      <c r="V57" s="35">
        <f t="shared" si="13"/>
        <v>16.936491343051273</v>
      </c>
      <c r="W57" s="35">
        <f t="shared" si="13"/>
        <v>21.584351352263674</v>
      </c>
      <c r="X57" s="35">
        <f t="shared" si="13"/>
        <v>25.621886309761315</v>
      </c>
      <c r="Y57" s="35">
        <f t="shared" si="13"/>
        <v>29.760490052532226</v>
      </c>
      <c r="Z57" s="35">
        <f t="shared" si="13"/>
        <v>34.380434986614219</v>
      </c>
      <c r="AA57" s="35">
        <f t="shared" si="13"/>
        <v>39.801205347843307</v>
      </c>
      <c r="AB57" s="35">
        <f t="shared" si="13"/>
        <v>47.182165943669503</v>
      </c>
      <c r="AC57" s="35">
        <f t="shared" si="13"/>
        <v>58.972237500371655</v>
      </c>
      <c r="AD57" s="35">
        <f t="shared" si="13"/>
        <v>73.44247273257308</v>
      </c>
      <c r="AE57" s="35">
        <f t="shared" si="13"/>
        <v>90.958462916202819</v>
      </c>
      <c r="AF57" s="35">
        <f t="shared" si="13"/>
        <v>112.70585728029548</v>
      </c>
      <c r="AG57" s="35">
        <f t="shared" si="13"/>
        <v>139.40271172345447</v>
      </c>
      <c r="AH57" s="35">
        <f t="shared" si="13"/>
        <v>166.30220152677117</v>
      </c>
      <c r="AI57" s="35">
        <f t="shared" si="13"/>
        <v>199.06315923059458</v>
      </c>
      <c r="AJ57" s="35">
        <f t="shared" si="13"/>
        <v>235.8260104738315</v>
      </c>
      <c r="AK57" s="35">
        <f t="shared" si="13"/>
        <v>278.01009663931484</v>
      </c>
      <c r="AL57" s="35">
        <f t="shared" si="13"/>
        <v>323.37295530261559</v>
      </c>
      <c r="AM57" s="35">
        <f t="shared" si="13"/>
        <v>366.85506683582878</v>
      </c>
      <c r="AN57" s="35">
        <f t="shared" si="13"/>
        <v>409.68263477601334</v>
      </c>
      <c r="AO57" s="35">
        <f t="shared" si="13"/>
        <v>462.07778739259379</v>
      </c>
      <c r="AP57" s="35">
        <f t="shared" si="13"/>
        <v>512.31497901367629</v>
      </c>
      <c r="AQ57" s="35">
        <f t="shared" si="13"/>
        <v>569.18456442106367</v>
      </c>
      <c r="AR57" s="35">
        <f t="shared" si="13"/>
        <v>632.27150459220968</v>
      </c>
      <c r="AS57" s="35">
        <f t="shared" si="13"/>
        <v>701.43605232551624</v>
      </c>
      <c r="AT57" s="35">
        <f t="shared" si="13"/>
        <v>776.66111458352896</v>
      </c>
      <c r="AU57" s="35">
        <f t="shared" si="13"/>
        <v>851.02962648445214</v>
      </c>
      <c r="AV57" s="35">
        <f t="shared" si="13"/>
        <v>929.56476601939107</v>
      </c>
      <c r="AW57" s="35">
        <f t="shared" si="13"/>
        <v>1013.2292185419049</v>
      </c>
      <c r="AX57" s="35">
        <f t="shared" si="13"/>
        <v>1107.7800687767842</v>
      </c>
      <c r="AY57" s="35">
        <f t="shared" si="13"/>
        <v>1205.0783027312334</v>
      </c>
      <c r="AZ57" s="35">
        <f t="shared" si="13"/>
        <v>1299.0316772233434</v>
      </c>
      <c r="BA57" s="35">
        <f t="shared" si="13"/>
        <v>1389.6736840637154</v>
      </c>
      <c r="BB57" s="35">
        <f t="shared" si="13"/>
        <v>1469.4454740141291</v>
      </c>
      <c r="BC57" s="35">
        <f t="shared" si="13"/>
        <v>1550.0505425307329</v>
      </c>
      <c r="BD57" s="35">
        <f t="shared" si="13"/>
        <v>1622.1699568716269</v>
      </c>
      <c r="BE57" s="35">
        <f t="shared" si="13"/>
        <v>1693.2688420889604</v>
      </c>
      <c r="BF57" s="35">
        <f t="shared" si="13"/>
        <v>1744.1805245794278</v>
      </c>
      <c r="BG57" s="35">
        <f t="shared" si="13"/>
        <v>1780.5909900540153</v>
      </c>
      <c r="BH57" s="35">
        <f t="shared" si="13"/>
        <v>1824.1039193984711</v>
      </c>
      <c r="BI57" s="35">
        <f t="shared" si="13"/>
        <v>1868.3966604666641</v>
      </c>
      <c r="BJ57" s="35">
        <f t="shared" si="13"/>
        <v>1910.4038611842129</v>
      </c>
      <c r="BK57" s="35">
        <f t="shared" si="13"/>
        <v>1947.8083186739793</v>
      </c>
      <c r="BL57" s="35">
        <f t="shared" si="13"/>
        <v>2007.0827865304573</v>
      </c>
      <c r="BM57" s="35">
        <f t="shared" si="13"/>
        <v>2074.0782346708288</v>
      </c>
      <c r="BN57" s="35">
        <f t="shared" si="13"/>
        <v>2129.2582346708286</v>
      </c>
      <c r="BO57" s="35">
        <f t="shared" si="13"/>
        <v>2191.6736438150692</v>
      </c>
      <c r="BP57" s="35">
        <f t="shared" ref="BP57:BT57" si="14">+BP39</f>
        <v>2266.7124557123766</v>
      </c>
      <c r="BQ57" s="35">
        <f t="shared" si="14"/>
        <v>2344.6167062443606</v>
      </c>
      <c r="BR57" s="35">
        <f t="shared" si="14"/>
        <v>2422.0319245024348</v>
      </c>
      <c r="BS57" s="35">
        <f t="shared" si="14"/>
        <v>2493.5600012308914</v>
      </c>
      <c r="BT57" s="35">
        <f t="shared" si="14"/>
        <v>2568.5842269208933</v>
      </c>
      <c r="BU57" s="35">
        <f t="shared" si="8"/>
        <v>10.891861426820503</v>
      </c>
    </row>
    <row r="58" spans="1:73" x14ac:dyDescent="0.25">
      <c r="A58" t="s">
        <v>467</v>
      </c>
      <c r="B58">
        <v>11</v>
      </c>
      <c r="C58" s="35">
        <f>+C29</f>
        <v>0</v>
      </c>
      <c r="D58" s="35">
        <f t="shared" ref="D58:BO58" si="15">+D29</f>
        <v>10.120177103099303</v>
      </c>
      <c r="E58" s="35">
        <f t="shared" si="15"/>
        <v>21.076929716079128</v>
      </c>
      <c r="F58" s="35">
        <f t="shared" si="15"/>
        <v>30.44499762082183</v>
      </c>
      <c r="G58" s="35">
        <f t="shared" si="15"/>
        <v>40.769135924636174</v>
      </c>
      <c r="H58" s="35">
        <f t="shared" si="15"/>
        <v>51.907224452065414</v>
      </c>
      <c r="I58" s="35">
        <f t="shared" si="15"/>
        <v>63.28124699700296</v>
      </c>
      <c r="J58" s="35">
        <f t="shared" si="15"/>
        <v>75.631200828951251</v>
      </c>
      <c r="K58" s="35">
        <f t="shared" si="15"/>
        <v>87.559047135718515</v>
      </c>
      <c r="L58" s="35">
        <f t="shared" si="15"/>
        <v>100.97454235364008</v>
      </c>
      <c r="M58" s="35">
        <f t="shared" si="15"/>
        <v>116.49694894755842</v>
      </c>
      <c r="N58" s="35">
        <f t="shared" si="15"/>
        <v>135.63013502600151</v>
      </c>
      <c r="O58" s="35">
        <f t="shared" si="15"/>
        <v>154.09702353516002</v>
      </c>
      <c r="P58" s="35">
        <f t="shared" si="15"/>
        <v>172.0177964244001</v>
      </c>
      <c r="Q58" s="35">
        <f t="shared" si="15"/>
        <v>189.83314296643388</v>
      </c>
      <c r="R58" s="35">
        <f t="shared" si="15"/>
        <v>204.97181498665844</v>
      </c>
      <c r="S58" s="35">
        <f t="shared" si="15"/>
        <v>218.60015475268781</v>
      </c>
      <c r="T58" s="35">
        <f t="shared" si="15"/>
        <v>232.89053286154993</v>
      </c>
      <c r="U58" s="35">
        <f t="shared" si="15"/>
        <v>247.12435738979613</v>
      </c>
      <c r="V58" s="35">
        <f t="shared" si="15"/>
        <v>261.65547869818533</v>
      </c>
      <c r="W58" s="35">
        <f t="shared" si="15"/>
        <v>280.28229898007316</v>
      </c>
      <c r="X58" s="35">
        <f t="shared" si="15"/>
        <v>298.00888886490043</v>
      </c>
      <c r="Y58" s="35">
        <f t="shared" si="15"/>
        <v>314.70223439428531</v>
      </c>
      <c r="Z58" s="35">
        <f t="shared" si="15"/>
        <v>334.21835886787284</v>
      </c>
      <c r="AA58" s="35">
        <f t="shared" si="15"/>
        <v>351.15368665287019</v>
      </c>
      <c r="AB58" s="35">
        <f t="shared" si="15"/>
        <v>366.44399778339755</v>
      </c>
      <c r="AC58" s="35">
        <f t="shared" si="15"/>
        <v>384.47407523077572</v>
      </c>
      <c r="AD58" s="35">
        <f t="shared" si="15"/>
        <v>410.09966067169637</v>
      </c>
      <c r="AE58" s="35">
        <f t="shared" si="15"/>
        <v>443.22782866590347</v>
      </c>
      <c r="AF58" s="35">
        <f t="shared" si="15"/>
        <v>471.12736591209097</v>
      </c>
      <c r="AG58" s="35">
        <f t="shared" si="15"/>
        <v>504.17727349064921</v>
      </c>
      <c r="AH58" s="35">
        <f t="shared" si="15"/>
        <v>537.33101421563629</v>
      </c>
      <c r="AI58" s="35">
        <f t="shared" si="15"/>
        <v>587.803592627532</v>
      </c>
      <c r="AJ58" s="35">
        <f t="shared" si="15"/>
        <v>651.61673522923081</v>
      </c>
      <c r="AK58" s="35">
        <f t="shared" si="15"/>
        <v>721.08948884530116</v>
      </c>
      <c r="AL58" s="35">
        <f t="shared" si="15"/>
        <v>794.5392905115458</v>
      </c>
      <c r="AM58" s="35">
        <f t="shared" si="15"/>
        <v>849.91142521581901</v>
      </c>
      <c r="AN58" s="35">
        <f t="shared" si="15"/>
        <v>937.59072939286114</v>
      </c>
      <c r="AO58" s="35">
        <f t="shared" si="15"/>
        <v>1036.9466370729619</v>
      </c>
      <c r="AP58" s="35">
        <f t="shared" si="15"/>
        <v>1134.5525302589656</v>
      </c>
      <c r="AQ58" s="35">
        <f t="shared" si="15"/>
        <v>1241.2758661580319</v>
      </c>
      <c r="AR58" s="35">
        <f t="shared" si="15"/>
        <v>1307.1380924838197</v>
      </c>
      <c r="AS58" s="35">
        <f t="shared" si="15"/>
        <v>1364.7932620334179</v>
      </c>
      <c r="AT58" s="35">
        <f t="shared" si="15"/>
        <v>1426.7901406271424</v>
      </c>
      <c r="AU58" s="35">
        <f t="shared" si="15"/>
        <v>1477.5159788097512</v>
      </c>
      <c r="AV58" s="35">
        <f t="shared" si="15"/>
        <v>1524.7335515992042</v>
      </c>
      <c r="AW58" s="35">
        <f t="shared" si="15"/>
        <v>1576.3571305207679</v>
      </c>
      <c r="AX58" s="35">
        <f t="shared" si="15"/>
        <v>1632.0427509301205</v>
      </c>
      <c r="AY58" s="35">
        <f t="shared" si="15"/>
        <v>1687.4401693412376</v>
      </c>
      <c r="AZ58" s="35">
        <f t="shared" si="15"/>
        <v>1743.4130926107919</v>
      </c>
      <c r="BA58" s="35">
        <f t="shared" si="15"/>
        <v>1800.8534921272501</v>
      </c>
      <c r="BB58" s="35">
        <f t="shared" si="15"/>
        <v>1857.8374463563641</v>
      </c>
      <c r="BC58" s="35">
        <f t="shared" si="15"/>
        <v>1908.7907566701308</v>
      </c>
      <c r="BD58" s="35">
        <f t="shared" si="15"/>
        <v>1945.6721805858992</v>
      </c>
      <c r="BE58" s="35">
        <f t="shared" si="15"/>
        <v>1984.0330080276381</v>
      </c>
      <c r="BF58" s="35">
        <f t="shared" si="15"/>
        <v>2032.3248033293085</v>
      </c>
      <c r="BG58" s="35">
        <f t="shared" si="15"/>
        <v>2084.6389342992738</v>
      </c>
      <c r="BH58" s="35">
        <f t="shared" si="15"/>
        <v>2165.9417483119082</v>
      </c>
      <c r="BI58" s="35">
        <f t="shared" si="15"/>
        <v>2249.8315646725091</v>
      </c>
      <c r="BJ58" s="35">
        <f t="shared" si="15"/>
        <v>2335.8868925413617</v>
      </c>
      <c r="BK58" s="35">
        <f t="shared" si="15"/>
        <v>2425.5561309966406</v>
      </c>
      <c r="BL58" s="35">
        <f t="shared" si="15"/>
        <v>2470.2585774452282</v>
      </c>
      <c r="BM58" s="35">
        <f t="shared" si="15"/>
        <v>2518.1586472910612</v>
      </c>
      <c r="BN58" s="35">
        <f t="shared" si="15"/>
        <v>2555.5986472910613</v>
      </c>
      <c r="BO58" s="35">
        <f t="shared" si="15"/>
        <v>2590.2906324547448</v>
      </c>
      <c r="BP58" s="35">
        <f t="shared" ref="BP58:BT58" si="16">+BP29</f>
        <v>2621.7771417883168</v>
      </c>
      <c r="BQ58" s="35">
        <f t="shared" si="16"/>
        <v>2659.673085882323</v>
      </c>
      <c r="BR58" s="35">
        <f t="shared" si="16"/>
        <v>2695.9209998808483</v>
      </c>
      <c r="BS58" s="35">
        <f t="shared" si="16"/>
        <v>2734.5903230479589</v>
      </c>
      <c r="BT58" s="35">
        <f t="shared" si="16"/>
        <v>2773.2019495758777</v>
      </c>
      <c r="BU58" s="35">
        <f t="shared" si="8"/>
        <v>4.255878954060778</v>
      </c>
    </row>
    <row r="59" spans="1:73" x14ac:dyDescent="0.25">
      <c r="A59" t="s">
        <v>468</v>
      </c>
      <c r="B59">
        <v>13</v>
      </c>
      <c r="C59" s="35">
        <f>+C11+C12</f>
        <v>0</v>
      </c>
      <c r="D59" s="35">
        <f t="shared" ref="D59:BO59" si="17">+D11+D12</f>
        <v>10.45855456962637</v>
      </c>
      <c r="E59" s="35" t="e">
        <f t="shared" si="17"/>
        <v>#VALUE!</v>
      </c>
      <c r="F59" s="35" t="e">
        <f t="shared" si="17"/>
        <v>#VALUE!</v>
      </c>
      <c r="G59" s="35" t="e">
        <f t="shared" si="17"/>
        <v>#VALUE!</v>
      </c>
      <c r="H59" s="35" t="e">
        <f t="shared" si="17"/>
        <v>#VALUE!</v>
      </c>
      <c r="I59" s="35" t="e">
        <f t="shared" si="17"/>
        <v>#VALUE!</v>
      </c>
      <c r="J59" s="35" t="e">
        <f t="shared" si="17"/>
        <v>#VALUE!</v>
      </c>
      <c r="K59" s="35" t="e">
        <f t="shared" si="17"/>
        <v>#VALUE!</v>
      </c>
      <c r="L59" s="35" t="e">
        <f t="shared" si="17"/>
        <v>#VALUE!</v>
      </c>
      <c r="M59" s="35" t="e">
        <f t="shared" si="17"/>
        <v>#VALUE!</v>
      </c>
      <c r="N59" s="35" t="e">
        <f t="shared" si="17"/>
        <v>#VALUE!</v>
      </c>
      <c r="O59" s="35" t="e">
        <f t="shared" si="17"/>
        <v>#VALUE!</v>
      </c>
      <c r="P59" s="35" t="e">
        <f t="shared" si="17"/>
        <v>#VALUE!</v>
      </c>
      <c r="Q59" s="35" t="e">
        <f t="shared" si="17"/>
        <v>#VALUE!</v>
      </c>
      <c r="R59" s="35" t="e">
        <f t="shared" si="17"/>
        <v>#VALUE!</v>
      </c>
      <c r="S59" s="35" t="e">
        <f t="shared" si="17"/>
        <v>#VALUE!</v>
      </c>
      <c r="T59" s="35" t="e">
        <f t="shared" si="17"/>
        <v>#VALUE!</v>
      </c>
      <c r="U59" s="35" t="e">
        <f t="shared" si="17"/>
        <v>#VALUE!</v>
      </c>
      <c r="V59" s="35" t="e">
        <f t="shared" si="17"/>
        <v>#VALUE!</v>
      </c>
      <c r="W59" s="35" t="e">
        <f t="shared" si="17"/>
        <v>#VALUE!</v>
      </c>
      <c r="X59" s="35" t="e">
        <f t="shared" si="17"/>
        <v>#VALUE!</v>
      </c>
      <c r="Y59" s="35" t="e">
        <f t="shared" si="17"/>
        <v>#VALUE!</v>
      </c>
      <c r="Z59" s="35" t="e">
        <f t="shared" si="17"/>
        <v>#VALUE!</v>
      </c>
      <c r="AA59" s="35" t="e">
        <f t="shared" si="17"/>
        <v>#VALUE!</v>
      </c>
      <c r="AB59" s="35" t="e">
        <f t="shared" si="17"/>
        <v>#VALUE!</v>
      </c>
      <c r="AC59" s="35" t="e">
        <f t="shared" si="17"/>
        <v>#VALUE!</v>
      </c>
      <c r="AD59" s="35" t="e">
        <f t="shared" si="17"/>
        <v>#VALUE!</v>
      </c>
      <c r="AE59" s="35" t="e">
        <f t="shared" si="17"/>
        <v>#VALUE!</v>
      </c>
      <c r="AF59" s="35" t="e">
        <f t="shared" si="17"/>
        <v>#VALUE!</v>
      </c>
      <c r="AG59" s="35" t="e">
        <f t="shared" si="17"/>
        <v>#VALUE!</v>
      </c>
      <c r="AH59" s="35" t="e">
        <f t="shared" si="17"/>
        <v>#VALUE!</v>
      </c>
      <c r="AI59" s="35" t="e">
        <f t="shared" si="17"/>
        <v>#VALUE!</v>
      </c>
      <c r="AJ59" s="35" t="e">
        <f t="shared" si="17"/>
        <v>#VALUE!</v>
      </c>
      <c r="AK59" s="35" t="e">
        <f t="shared" si="17"/>
        <v>#VALUE!</v>
      </c>
      <c r="AL59" s="35" t="e">
        <f t="shared" si="17"/>
        <v>#VALUE!</v>
      </c>
      <c r="AM59" s="35" t="e">
        <f t="shared" si="17"/>
        <v>#VALUE!</v>
      </c>
      <c r="AN59" s="35" t="e">
        <f t="shared" si="17"/>
        <v>#VALUE!</v>
      </c>
      <c r="AO59" s="35" t="e">
        <f t="shared" si="17"/>
        <v>#VALUE!</v>
      </c>
      <c r="AP59" s="35" t="e">
        <f t="shared" si="17"/>
        <v>#VALUE!</v>
      </c>
      <c r="AQ59" s="35" t="e">
        <f t="shared" si="17"/>
        <v>#VALUE!</v>
      </c>
      <c r="AR59" s="35" t="e">
        <f t="shared" si="17"/>
        <v>#VALUE!</v>
      </c>
      <c r="AS59" s="35" t="e">
        <f t="shared" si="17"/>
        <v>#VALUE!</v>
      </c>
      <c r="AT59" s="35" t="e">
        <f t="shared" si="17"/>
        <v>#VALUE!</v>
      </c>
      <c r="AU59" s="35" t="e">
        <f t="shared" si="17"/>
        <v>#VALUE!</v>
      </c>
      <c r="AV59" s="35" t="e">
        <f t="shared" si="17"/>
        <v>#VALUE!</v>
      </c>
      <c r="AW59" s="35" t="e">
        <f t="shared" si="17"/>
        <v>#VALUE!</v>
      </c>
      <c r="AX59" s="35" t="e">
        <f t="shared" si="17"/>
        <v>#VALUE!</v>
      </c>
      <c r="AY59" s="35" t="e">
        <f t="shared" si="17"/>
        <v>#VALUE!</v>
      </c>
      <c r="AZ59" s="35" t="e">
        <f t="shared" si="17"/>
        <v>#VALUE!</v>
      </c>
      <c r="BA59" s="35" t="e">
        <f t="shared" si="17"/>
        <v>#VALUE!</v>
      </c>
      <c r="BB59" s="35" t="e">
        <f t="shared" si="17"/>
        <v>#VALUE!</v>
      </c>
      <c r="BC59" s="35" t="e">
        <f t="shared" si="17"/>
        <v>#VALUE!</v>
      </c>
      <c r="BD59" s="35" t="e">
        <f t="shared" si="17"/>
        <v>#VALUE!</v>
      </c>
      <c r="BE59" s="35" t="e">
        <f t="shared" si="17"/>
        <v>#VALUE!</v>
      </c>
      <c r="BF59" s="35" t="e">
        <f t="shared" si="17"/>
        <v>#VALUE!</v>
      </c>
      <c r="BG59" s="35" t="e">
        <f t="shared" si="17"/>
        <v>#VALUE!</v>
      </c>
      <c r="BH59" s="35" t="e">
        <f t="shared" si="17"/>
        <v>#VALUE!</v>
      </c>
      <c r="BI59" s="35" t="e">
        <f t="shared" si="17"/>
        <v>#VALUE!</v>
      </c>
      <c r="BJ59" s="35" t="e">
        <f t="shared" si="17"/>
        <v>#VALUE!</v>
      </c>
      <c r="BK59" s="35" t="e">
        <f t="shared" si="17"/>
        <v>#VALUE!</v>
      </c>
      <c r="BL59" s="35" t="e">
        <f t="shared" si="17"/>
        <v>#VALUE!</v>
      </c>
      <c r="BM59" s="35" t="e">
        <f t="shared" si="17"/>
        <v>#VALUE!</v>
      </c>
      <c r="BN59" s="35" t="e">
        <f t="shared" si="17"/>
        <v>#VALUE!</v>
      </c>
      <c r="BO59" s="35" t="e">
        <f t="shared" si="17"/>
        <v>#VALUE!</v>
      </c>
      <c r="BP59" s="35" t="e">
        <f t="shared" ref="BP59:BT59" si="18">+BP11+BP12</f>
        <v>#VALUE!</v>
      </c>
      <c r="BQ59" s="35" t="e">
        <f t="shared" si="18"/>
        <v>#VALUE!</v>
      </c>
      <c r="BR59" s="35" t="e">
        <f t="shared" si="18"/>
        <v>#VALUE!</v>
      </c>
      <c r="BS59" s="35" t="e">
        <f t="shared" si="18"/>
        <v>#VALUE!</v>
      </c>
      <c r="BT59" s="35" t="e">
        <f t="shared" si="18"/>
        <v>#VALUE!</v>
      </c>
      <c r="BU59" s="35" t="e">
        <f t="shared" si="8"/>
        <v>#VALUE!</v>
      </c>
    </row>
    <row r="60" spans="1:73" x14ac:dyDescent="0.25">
      <c r="A60" t="s">
        <v>469</v>
      </c>
      <c r="B60">
        <v>14</v>
      </c>
      <c r="C60" s="35">
        <f>+C13+C14</f>
        <v>0</v>
      </c>
      <c r="D60" s="35">
        <f t="shared" ref="D60:BO60" si="19">+D13+D14</f>
        <v>1.1487267942711452</v>
      </c>
      <c r="E60" s="35">
        <f t="shared" si="19"/>
        <v>2.9166254776529752</v>
      </c>
      <c r="F60" s="35">
        <f t="shared" si="19"/>
        <v>4.6780065622020679</v>
      </c>
      <c r="G60" s="35">
        <f t="shared" si="19"/>
        <v>7.1080055500833339</v>
      </c>
      <c r="H60" s="35">
        <f t="shared" si="19"/>
        <v>9.1431514454456018</v>
      </c>
      <c r="I60" s="35">
        <f t="shared" si="19"/>
        <v>12.099710571684444</v>
      </c>
      <c r="J60" s="35">
        <f t="shared" si="19"/>
        <v>14.980791483122566</v>
      </c>
      <c r="K60" s="35">
        <f t="shared" si="19"/>
        <v>19.152967199915349</v>
      </c>
      <c r="L60" s="35">
        <f t="shared" si="19"/>
        <v>23.509849906114919</v>
      </c>
      <c r="M60" s="35">
        <f t="shared" si="19"/>
        <v>28.378263462787871</v>
      </c>
      <c r="N60" s="35">
        <f t="shared" si="19"/>
        <v>34.636843928127227</v>
      </c>
      <c r="O60" s="35">
        <f t="shared" si="19"/>
        <v>41.152897640458391</v>
      </c>
      <c r="P60" s="35">
        <f t="shared" si="19"/>
        <v>47.20699831296848</v>
      </c>
      <c r="Q60" s="35">
        <f t="shared" si="19"/>
        <v>53.28978019501379</v>
      </c>
      <c r="R60" s="35">
        <f t="shared" si="19"/>
        <v>58.620764735417744</v>
      </c>
      <c r="S60" s="35">
        <f t="shared" si="19"/>
        <v>63.45451609744979</v>
      </c>
      <c r="T60" s="35">
        <f t="shared" si="19"/>
        <v>68.452069779742814</v>
      </c>
      <c r="U60" s="35">
        <f t="shared" si="19"/>
        <v>73.726331512579151</v>
      </c>
      <c r="V60" s="35">
        <f t="shared" si="19"/>
        <v>79.547407739728442</v>
      </c>
      <c r="W60" s="35">
        <f t="shared" si="19"/>
        <v>87.373109025700614</v>
      </c>
      <c r="X60" s="35">
        <f t="shared" si="19"/>
        <v>97.766351450058607</v>
      </c>
      <c r="Y60" s="35">
        <f t="shared" si="19"/>
        <v>110.7760283972258</v>
      </c>
      <c r="Z60" s="35">
        <f t="shared" si="19"/>
        <v>125.02540346324093</v>
      </c>
      <c r="AA60" s="35">
        <f t="shared" si="19"/>
        <v>139.85335647092461</v>
      </c>
      <c r="AB60" s="35">
        <f t="shared" si="19"/>
        <v>156.86154604732698</v>
      </c>
      <c r="AC60" s="35">
        <f t="shared" si="19"/>
        <v>176.2175925307958</v>
      </c>
      <c r="AD60" s="35">
        <f t="shared" si="19"/>
        <v>194.71756404615303</v>
      </c>
      <c r="AE60" s="35">
        <f t="shared" si="19"/>
        <v>211.81664485268084</v>
      </c>
      <c r="AF60" s="35">
        <f t="shared" si="19"/>
        <v>226.44823796219285</v>
      </c>
      <c r="AG60" s="35">
        <f t="shared" si="19"/>
        <v>240.66674443673782</v>
      </c>
      <c r="AH60" s="35">
        <f t="shared" si="19"/>
        <v>253.43528457305936</v>
      </c>
      <c r="AI60" s="35">
        <f t="shared" si="19"/>
        <v>266.27317674661083</v>
      </c>
      <c r="AJ60" s="35">
        <f t="shared" si="19"/>
        <v>279.65120618299841</v>
      </c>
      <c r="AK60" s="35">
        <f t="shared" si="19"/>
        <v>289.33763168403584</v>
      </c>
      <c r="AL60" s="35">
        <f t="shared" si="19"/>
        <v>300.27632397397292</v>
      </c>
      <c r="AM60" s="35">
        <f t="shared" si="19"/>
        <v>308.5438029458806</v>
      </c>
      <c r="AN60" s="35">
        <f t="shared" si="19"/>
        <v>315.91654037092997</v>
      </c>
      <c r="AO60" s="35">
        <f t="shared" si="19"/>
        <v>326.5799758515567</v>
      </c>
      <c r="AP60" s="35">
        <f t="shared" si="19"/>
        <v>339.2951849670826</v>
      </c>
      <c r="AQ60" s="35">
        <f t="shared" si="19"/>
        <v>350.5648235393341</v>
      </c>
      <c r="AR60" s="35">
        <f t="shared" si="19"/>
        <v>366.08848516405931</v>
      </c>
      <c r="AS60" s="35">
        <f t="shared" si="19"/>
        <v>383.25342214139465</v>
      </c>
      <c r="AT60" s="35">
        <f t="shared" si="19"/>
        <v>402.72231364573128</v>
      </c>
      <c r="AU60" s="35">
        <f t="shared" si="19"/>
        <v>419.73952180399567</v>
      </c>
      <c r="AV60" s="35">
        <f t="shared" si="19"/>
        <v>440.669536786989</v>
      </c>
      <c r="AW60" s="35">
        <f t="shared" si="19"/>
        <v>461.42650829982267</v>
      </c>
      <c r="AX60" s="35">
        <f t="shared" si="19"/>
        <v>482.5884902779718</v>
      </c>
      <c r="AY60" s="35">
        <f t="shared" si="19"/>
        <v>506.30319107637604</v>
      </c>
      <c r="AZ60" s="35">
        <f t="shared" si="19"/>
        <v>526.72786551263107</v>
      </c>
      <c r="BA60" s="35">
        <f t="shared" si="19"/>
        <v>552.3090900822092</v>
      </c>
      <c r="BB60" s="35">
        <f t="shared" si="19"/>
        <v>577.32372515587008</v>
      </c>
      <c r="BC60" s="35">
        <f t="shared" si="19"/>
        <v>608.59283779953762</v>
      </c>
      <c r="BD60" s="35">
        <f t="shared" si="19"/>
        <v>648.81304711205348</v>
      </c>
      <c r="BE60" s="35">
        <f t="shared" si="19"/>
        <v>703.76054340498627</v>
      </c>
      <c r="BF60" s="35">
        <f t="shared" si="19"/>
        <v>792.29319745662895</v>
      </c>
      <c r="BG60" s="35">
        <f t="shared" si="19"/>
        <v>891.95194416769107</v>
      </c>
      <c r="BH60" s="35">
        <f t="shared" si="19"/>
        <v>984.8381038048326</v>
      </c>
      <c r="BI60" s="35">
        <f t="shared" si="19"/>
        <v>1031.636591023537</v>
      </c>
      <c r="BJ60" s="35">
        <f t="shared" si="19"/>
        <v>1090.0124591229117</v>
      </c>
      <c r="BK60" s="35">
        <f t="shared" si="19"/>
        <v>1166.4840308185589</v>
      </c>
      <c r="BL60" s="35">
        <f t="shared" si="19"/>
        <v>1284.6854472765899</v>
      </c>
      <c r="BM60" s="35">
        <f t="shared" si="19"/>
        <v>1407.3492696235905</v>
      </c>
      <c r="BN60" s="35">
        <f t="shared" si="19"/>
        <v>1506.4992696235904</v>
      </c>
      <c r="BO60" s="35">
        <f t="shared" si="19"/>
        <v>1581.5967216919557</v>
      </c>
      <c r="BP60" s="35">
        <f t="shared" ref="BP60:BT60" si="20">+BP13+BP14</f>
        <v>1696.8215408246542</v>
      </c>
      <c r="BQ60" s="35">
        <f t="shared" si="20"/>
        <v>1853.5800565000595</v>
      </c>
      <c r="BR60" s="35">
        <f t="shared" si="20"/>
        <v>1993.2011755619731</v>
      </c>
      <c r="BS60" s="35">
        <f t="shared" si="20"/>
        <v>2136.9115459394307</v>
      </c>
      <c r="BT60" s="35">
        <f t="shared" si="20"/>
        <v>2305.9727494133958</v>
      </c>
      <c r="BU60" s="35">
        <f t="shared" si="8"/>
        <v>8.2458888015823941</v>
      </c>
    </row>
    <row r="61" spans="1:73" x14ac:dyDescent="0.25">
      <c r="A61" t="s">
        <v>470</v>
      </c>
      <c r="B61">
        <v>17</v>
      </c>
      <c r="C61" s="35">
        <f>+C15</f>
        <v>0</v>
      </c>
      <c r="D61" s="35">
        <f t="shared" ref="D61:BO64" si="21">+D15</f>
        <v>35.139703503983867</v>
      </c>
      <c r="E61" s="35">
        <f t="shared" si="21"/>
        <v>65.375271095233771</v>
      </c>
      <c r="F61" s="35">
        <f t="shared" si="21"/>
        <v>84.872635518761186</v>
      </c>
      <c r="G61" s="35">
        <f t="shared" si="21"/>
        <v>119.40310474525259</v>
      </c>
      <c r="H61" s="35">
        <f t="shared" si="21"/>
        <v>163.62114600138176</v>
      </c>
      <c r="I61" s="35">
        <f t="shared" si="21"/>
        <v>214.78539553469994</v>
      </c>
      <c r="J61" s="35">
        <f t="shared" si="21"/>
        <v>279.55565048408062</v>
      </c>
      <c r="K61" s="35">
        <f t="shared" si="21"/>
        <v>345.74901219653043</v>
      </c>
      <c r="L61" s="35">
        <f t="shared" si="21"/>
        <v>400.15442295269867</v>
      </c>
      <c r="M61" s="35">
        <f t="shared" si="21"/>
        <v>472.73530789613153</v>
      </c>
      <c r="N61" s="35">
        <f t="shared" si="21"/>
        <v>541.82128153041185</v>
      </c>
      <c r="O61" s="35">
        <f t="shared" si="21"/>
        <v>585.27924077391026</v>
      </c>
      <c r="P61" s="35">
        <f t="shared" si="21"/>
        <v>633.99396925986377</v>
      </c>
      <c r="Q61" s="35">
        <f t="shared" si="21"/>
        <v>689.58290567876008</v>
      </c>
      <c r="R61" s="35">
        <f t="shared" si="21"/>
        <v>739.9390499927398</v>
      </c>
      <c r="S61" s="35">
        <f t="shared" si="21"/>
        <v>795.65438235619922</v>
      </c>
      <c r="T61" s="35">
        <f t="shared" si="21"/>
        <v>862.74923883633335</v>
      </c>
      <c r="U61" s="35">
        <f t="shared" si="21"/>
        <v>935.88029085482844</v>
      </c>
      <c r="V61" s="35">
        <f t="shared" si="21"/>
        <v>1029.3549532417994</v>
      </c>
      <c r="W61" s="35">
        <f t="shared" si="21"/>
        <v>1145.5147708483753</v>
      </c>
      <c r="X61" s="35">
        <f t="shared" si="21"/>
        <v>1285.8215789585165</v>
      </c>
      <c r="Y61" s="35">
        <f t="shared" si="21"/>
        <v>1413.3767548989983</v>
      </c>
      <c r="Z61" s="35">
        <f t="shared" si="21"/>
        <v>1535.7234330200122</v>
      </c>
      <c r="AA61" s="35">
        <f t="shared" si="21"/>
        <v>1652.9699598395935</v>
      </c>
      <c r="AB61" s="35">
        <f t="shared" si="21"/>
        <v>1740.7914257832763</v>
      </c>
      <c r="AC61" s="35">
        <f t="shared" si="21"/>
        <v>1841.6842078200721</v>
      </c>
      <c r="AD61" s="35">
        <f t="shared" si="21"/>
        <v>1969.8125203293464</v>
      </c>
      <c r="AE61" s="35">
        <f t="shared" si="21"/>
        <v>2125.2680849622002</v>
      </c>
      <c r="AF61" s="35">
        <f t="shared" si="21"/>
        <v>2257.0316439711864</v>
      </c>
      <c r="AG61" s="35">
        <f t="shared" si="21"/>
        <v>2382.9405549523162</v>
      </c>
      <c r="AH61" s="35">
        <f t="shared" si="21"/>
        <v>2517.3349715317422</v>
      </c>
      <c r="AI61" s="35">
        <f t="shared" si="21"/>
        <v>2681.7850654432436</v>
      </c>
      <c r="AJ61" s="35">
        <f t="shared" si="21"/>
        <v>2880.0225807330212</v>
      </c>
      <c r="AK61" s="35">
        <f t="shared" si="21"/>
        <v>3103.8155853541339</v>
      </c>
      <c r="AL61" s="35">
        <f t="shared" si="21"/>
        <v>3314.7350259656405</v>
      </c>
      <c r="AM61" s="35">
        <f t="shared" si="21"/>
        <v>3481.4311768064908</v>
      </c>
      <c r="AN61" s="35">
        <f t="shared" si="21"/>
        <v>3603.6720772202493</v>
      </c>
      <c r="AO61" s="35">
        <f t="shared" si="21"/>
        <v>3761.7131968550266</v>
      </c>
      <c r="AP61" s="35">
        <f t="shared" si="21"/>
        <v>3945.7528171580498</v>
      </c>
      <c r="AQ61" s="35">
        <f t="shared" si="21"/>
        <v>4134.9931328530492</v>
      </c>
      <c r="AR61" s="35">
        <f t="shared" si="21"/>
        <v>4300.3615752852756</v>
      </c>
      <c r="AS61" s="35">
        <f t="shared" si="21"/>
        <v>4479.1177052707944</v>
      </c>
      <c r="AT61" s="35">
        <f t="shared" si="21"/>
        <v>4692.6866278510288</v>
      </c>
      <c r="AU61" s="35">
        <f t="shared" si="21"/>
        <v>4895.5478579519404</v>
      </c>
      <c r="AV61" s="35">
        <f t="shared" si="21"/>
        <v>5086.3665629628849</v>
      </c>
      <c r="AW61" s="35">
        <f t="shared" si="21"/>
        <v>5284.7023732186772</v>
      </c>
      <c r="AX61" s="35">
        <f t="shared" si="21"/>
        <v>5498.4993587212084</v>
      </c>
      <c r="AY61" s="35">
        <f t="shared" si="21"/>
        <v>5758.3001464858407</v>
      </c>
      <c r="AZ61" s="35">
        <f t="shared" si="21"/>
        <v>6054.6524405906575</v>
      </c>
      <c r="BA61" s="35">
        <f t="shared" si="21"/>
        <v>6360.2866055495415</v>
      </c>
      <c r="BB61" s="35">
        <f t="shared" si="21"/>
        <v>6687.3505599143336</v>
      </c>
      <c r="BC61" s="35">
        <f t="shared" si="21"/>
        <v>7023.6179780369675</v>
      </c>
      <c r="BD61" s="35">
        <f t="shared" si="21"/>
        <v>7351.276695339493</v>
      </c>
      <c r="BE61" s="35">
        <f t="shared" si="21"/>
        <v>7686.3471182427402</v>
      </c>
      <c r="BF61" s="35">
        <f t="shared" si="21"/>
        <v>7972.5306955095602</v>
      </c>
      <c r="BG61" s="35">
        <f t="shared" si="21"/>
        <v>8231.6660895644727</v>
      </c>
      <c r="BH61" s="35">
        <f t="shared" si="21"/>
        <v>8479.2327079949173</v>
      </c>
      <c r="BI61" s="35">
        <f t="shared" si="21"/>
        <v>8729.643188895905</v>
      </c>
      <c r="BJ61" s="35">
        <f t="shared" si="21"/>
        <v>9003.2984942707517</v>
      </c>
      <c r="BK61" s="35">
        <f t="shared" si="21"/>
        <v>9287.1890381192625</v>
      </c>
      <c r="BL61" s="35">
        <f t="shared" si="21"/>
        <v>9579.2463077491775</v>
      </c>
      <c r="BM61" s="35">
        <f t="shared" si="21"/>
        <v>9866.6011159715963</v>
      </c>
      <c r="BN61" s="35">
        <f t="shared" si="21"/>
        <v>10068.211115971597</v>
      </c>
      <c r="BO61" s="35">
        <f t="shared" si="21"/>
        <v>10264.400284323796</v>
      </c>
      <c r="BP61" s="35">
        <f t="shared" ref="BP61:BT64" si="22">+BP15</f>
        <v>10509.144741434704</v>
      </c>
      <c r="BQ61" s="35">
        <f t="shared" si="22"/>
        <v>10806.736569505325</v>
      </c>
      <c r="BR61" s="35">
        <f t="shared" si="22"/>
        <v>11106.405021633585</v>
      </c>
      <c r="BS61" s="35">
        <f t="shared" si="22"/>
        <v>11418.098474300559</v>
      </c>
      <c r="BT61" s="35">
        <f t="shared" si="22"/>
        <v>11734.210365851173</v>
      </c>
      <c r="BU61" s="35">
        <f t="shared" si="8"/>
        <v>4.0743466542073401</v>
      </c>
    </row>
    <row r="62" spans="1:73" x14ac:dyDescent="0.25">
      <c r="A62" t="s">
        <v>471</v>
      </c>
      <c r="B62">
        <v>18</v>
      </c>
      <c r="C62" s="35">
        <f>+C16</f>
        <v>0</v>
      </c>
      <c r="D62" s="35">
        <f t="shared" si="21"/>
        <v>8.3303420186157471</v>
      </c>
      <c r="E62" s="35">
        <f t="shared" si="21"/>
        <v>16.945975441176355</v>
      </c>
      <c r="F62" s="35">
        <f t="shared" si="21"/>
        <v>23.819547989860688</v>
      </c>
      <c r="G62" s="35">
        <f t="shared" si="21"/>
        <v>32.458663251235869</v>
      </c>
      <c r="H62" s="35">
        <f t="shared" si="21"/>
        <v>42.345942555426959</v>
      </c>
      <c r="I62" s="35">
        <f t="shared" si="21"/>
        <v>51.352337859799363</v>
      </c>
      <c r="J62" s="35">
        <f t="shared" si="21"/>
        <v>61.043494746491497</v>
      </c>
      <c r="K62" s="35">
        <f t="shared" si="21"/>
        <v>69.793153316460078</v>
      </c>
      <c r="L62" s="35">
        <f t="shared" si="21"/>
        <v>80.808893451197818</v>
      </c>
      <c r="M62" s="35">
        <f t="shared" si="21"/>
        <v>93.650818005031539</v>
      </c>
      <c r="N62" s="35">
        <f t="shared" si="21"/>
        <v>106.49589856531787</v>
      </c>
      <c r="O62" s="35">
        <f t="shared" si="21"/>
        <v>118.55079060720628</v>
      </c>
      <c r="P62" s="35">
        <f t="shared" si="21"/>
        <v>132.21242797307403</v>
      </c>
      <c r="Q62" s="35">
        <f t="shared" si="21"/>
        <v>148.23433119874701</v>
      </c>
      <c r="R62" s="35">
        <f t="shared" si="21"/>
        <v>164.2719233732864</v>
      </c>
      <c r="S62" s="35">
        <f t="shared" si="21"/>
        <v>182.1337044968526</v>
      </c>
      <c r="T62" s="35">
        <f t="shared" si="21"/>
        <v>200.59356720640517</v>
      </c>
      <c r="U62" s="35">
        <f t="shared" si="21"/>
        <v>222.45495530736923</v>
      </c>
      <c r="V62" s="35">
        <f t="shared" si="21"/>
        <v>251.73283943652351</v>
      </c>
      <c r="W62" s="35">
        <f t="shared" si="21"/>
        <v>285.11744759483616</v>
      </c>
      <c r="X62" s="35">
        <f t="shared" si="21"/>
        <v>317.5133837874057</v>
      </c>
      <c r="Y62" s="35">
        <f t="shared" si="21"/>
        <v>352.04610727330936</v>
      </c>
      <c r="Z62" s="35">
        <f t="shared" si="21"/>
        <v>388.15875353670583</v>
      </c>
      <c r="AA62" s="35">
        <f t="shared" si="21"/>
        <v>425.22703489776893</v>
      </c>
      <c r="AB62" s="35">
        <f t="shared" si="21"/>
        <v>459.58691119345144</v>
      </c>
      <c r="AC62" s="35">
        <f t="shared" si="21"/>
        <v>496.69258267488641</v>
      </c>
      <c r="AD62" s="35">
        <f t="shared" si="21"/>
        <v>538.39579124332636</v>
      </c>
      <c r="AE62" s="35">
        <f t="shared" si="21"/>
        <v>583.68170748241687</v>
      </c>
      <c r="AF62" s="35">
        <f t="shared" si="21"/>
        <v>621.83895969315722</v>
      </c>
      <c r="AG62" s="35">
        <f t="shared" si="21"/>
        <v>661.64116568883924</v>
      </c>
      <c r="AH62" s="35">
        <f t="shared" si="21"/>
        <v>704.29111994583957</v>
      </c>
      <c r="AI62" s="35">
        <f t="shared" si="21"/>
        <v>759.8266206062566</v>
      </c>
      <c r="AJ62" s="35">
        <f t="shared" si="21"/>
        <v>819.96255530188409</v>
      </c>
      <c r="AK62" s="35">
        <f t="shared" si="21"/>
        <v>884.94935665091498</v>
      </c>
      <c r="AL62" s="35">
        <f t="shared" si="21"/>
        <v>949.76902875246662</v>
      </c>
      <c r="AM62" s="35">
        <f t="shared" si="21"/>
        <v>1016.10372599739</v>
      </c>
      <c r="AN62" s="35">
        <f t="shared" si="21"/>
        <v>1083.3825146799209</v>
      </c>
      <c r="AO62" s="35">
        <f t="shared" si="21"/>
        <v>1167.517561699415</v>
      </c>
      <c r="AP62" s="35">
        <f t="shared" si="21"/>
        <v>1262.2572930858516</v>
      </c>
      <c r="AQ62" s="35">
        <f t="shared" si="21"/>
        <v>1362.9365432000332</v>
      </c>
      <c r="AR62" s="35">
        <f t="shared" si="21"/>
        <v>1471.8670592285473</v>
      </c>
      <c r="AS62" s="35">
        <f t="shared" si="21"/>
        <v>1592.4004794391394</v>
      </c>
      <c r="AT62" s="35">
        <f t="shared" si="21"/>
        <v>1731.657366067411</v>
      </c>
      <c r="AU62" s="35">
        <f t="shared" si="21"/>
        <v>1864.0499851574161</v>
      </c>
      <c r="AV62" s="35">
        <f t="shared" si="21"/>
        <v>1988.9199768382864</v>
      </c>
      <c r="AW62" s="35">
        <f t="shared" si="21"/>
        <v>2116.2355269472937</v>
      </c>
      <c r="AX62" s="35">
        <f t="shared" si="21"/>
        <v>2262.7728695658529</v>
      </c>
      <c r="AY62" s="35">
        <f t="shared" si="21"/>
        <v>2426.3120489106232</v>
      </c>
      <c r="AZ62" s="35">
        <f t="shared" si="21"/>
        <v>2622.5444265816495</v>
      </c>
      <c r="BA62" s="35">
        <f t="shared" si="21"/>
        <v>2834.9998660979468</v>
      </c>
      <c r="BB62" s="35">
        <f t="shared" si="21"/>
        <v>3056.7612914023716</v>
      </c>
      <c r="BC62" s="35">
        <f t="shared" si="21"/>
        <v>3296.7507304434012</v>
      </c>
      <c r="BD62" s="35">
        <f t="shared" si="21"/>
        <v>3549.3225355983168</v>
      </c>
      <c r="BE62" s="35">
        <f t="shared" si="21"/>
        <v>3849.0534795757881</v>
      </c>
      <c r="BF62" s="35">
        <f t="shared" si="21"/>
        <v>4126.9756732137394</v>
      </c>
      <c r="BG62" s="35">
        <f t="shared" si="21"/>
        <v>4381.6499726741295</v>
      </c>
      <c r="BH62" s="35">
        <f t="shared" si="21"/>
        <v>4632.2819455926428</v>
      </c>
      <c r="BI62" s="35">
        <f t="shared" si="21"/>
        <v>4884.819507836859</v>
      </c>
      <c r="BJ62" s="35">
        <f t="shared" si="21"/>
        <v>5161.9380627693399</v>
      </c>
      <c r="BK62" s="35">
        <f t="shared" si="21"/>
        <v>5470.7693490124921</v>
      </c>
      <c r="BL62" s="35">
        <f t="shared" si="21"/>
        <v>5797.349092347943</v>
      </c>
      <c r="BM62" s="35">
        <f t="shared" si="21"/>
        <v>6110.7063782730784</v>
      </c>
      <c r="BN62" s="35">
        <f t="shared" si="21"/>
        <v>6359.6163782730782</v>
      </c>
      <c r="BO62" s="35">
        <f t="shared" si="21"/>
        <v>6612.2914328873248</v>
      </c>
      <c r="BP62" s="35">
        <f t="shared" si="22"/>
        <v>6990.7616015656886</v>
      </c>
      <c r="BQ62" s="35">
        <f t="shared" si="22"/>
        <v>7372.389546256155</v>
      </c>
      <c r="BR62" s="35">
        <f t="shared" si="22"/>
        <v>7773.4204159865167</v>
      </c>
      <c r="BS62" s="35">
        <f t="shared" si="22"/>
        <v>8251.1769792339746</v>
      </c>
      <c r="BT62" s="35">
        <f t="shared" si="22"/>
        <v>8738.7683909537009</v>
      </c>
      <c r="BU62" s="35">
        <f t="shared" si="8"/>
        <v>10.657521291001348</v>
      </c>
    </row>
    <row r="63" spans="1:73" x14ac:dyDescent="0.25">
      <c r="A63" t="s">
        <v>472</v>
      </c>
      <c r="B63">
        <v>19</v>
      </c>
      <c r="C63" s="35">
        <f>+C17</f>
        <v>0</v>
      </c>
      <c r="D63" s="35">
        <f t="shared" si="21"/>
        <v>42.134191612732096</v>
      </c>
      <c r="E63" s="35">
        <f t="shared" si="21"/>
        <v>84.783566809647041</v>
      </c>
      <c r="F63" s="35">
        <f t="shared" si="21"/>
        <v>117.38740555759451</v>
      </c>
      <c r="G63" s="35">
        <f t="shared" si="21"/>
        <v>155.60379406178845</v>
      </c>
      <c r="H63" s="35">
        <f t="shared" si="21"/>
        <v>197.90923709308797</v>
      </c>
      <c r="I63" s="35">
        <f t="shared" si="21"/>
        <v>239.41505379165844</v>
      </c>
      <c r="J63" s="35">
        <f t="shared" si="21"/>
        <v>284.86010616336176</v>
      </c>
      <c r="K63" s="35">
        <f t="shared" si="21"/>
        <v>329.55630356646509</v>
      </c>
      <c r="L63" s="35">
        <f t="shared" si="21"/>
        <v>380.99230952931714</v>
      </c>
      <c r="M63" s="35">
        <f t="shared" si="21"/>
        <v>442.93515110143039</v>
      </c>
      <c r="N63" s="35">
        <f t="shared" si="21"/>
        <v>504.57725587048765</v>
      </c>
      <c r="O63" s="35">
        <f t="shared" si="21"/>
        <v>559.04938465230032</v>
      </c>
      <c r="P63" s="35">
        <f t="shared" si="21"/>
        <v>615.56891413660185</v>
      </c>
      <c r="Q63" s="35">
        <f t="shared" si="21"/>
        <v>678.23534160154065</v>
      </c>
      <c r="R63" s="35">
        <f t="shared" si="21"/>
        <v>737.46908577859108</v>
      </c>
      <c r="S63" s="35">
        <f t="shared" si="21"/>
        <v>802.45243522475459</v>
      </c>
      <c r="T63" s="35">
        <f t="shared" si="21"/>
        <v>880.1200586009445</v>
      </c>
      <c r="U63" s="35">
        <f t="shared" si="21"/>
        <v>974.35179767785235</v>
      </c>
      <c r="V63" s="35">
        <f t="shared" si="21"/>
        <v>1081.8165653239469</v>
      </c>
      <c r="W63" s="35">
        <f t="shared" si="21"/>
        <v>1203.9503852895584</v>
      </c>
      <c r="X63" s="35">
        <f t="shared" si="21"/>
        <v>1311.3481352889185</v>
      </c>
      <c r="Y63" s="35">
        <f t="shared" si="21"/>
        <v>1417.3469195967857</v>
      </c>
      <c r="Z63" s="35">
        <f t="shared" si="21"/>
        <v>1533.0006205496118</v>
      </c>
      <c r="AA63" s="35">
        <f t="shared" si="21"/>
        <v>1647.2420147182438</v>
      </c>
      <c r="AB63" s="35">
        <f t="shared" si="21"/>
        <v>1757.0918714228667</v>
      </c>
      <c r="AC63" s="35">
        <f t="shared" si="21"/>
        <v>1873.2387062146672</v>
      </c>
      <c r="AD63" s="35">
        <f t="shared" si="21"/>
        <v>2014.5251291729696</v>
      </c>
      <c r="AE63" s="35">
        <f t="shared" si="21"/>
        <v>2186.058376594905</v>
      </c>
      <c r="AF63" s="35">
        <f t="shared" si="21"/>
        <v>2335.8945586120994</v>
      </c>
      <c r="AG63" s="35">
        <f t="shared" si="21"/>
        <v>2490.9010535195007</v>
      </c>
      <c r="AH63" s="35">
        <f t="shared" si="21"/>
        <v>2699.4184623057404</v>
      </c>
      <c r="AI63" s="35">
        <f t="shared" si="21"/>
        <v>2934.0834203812037</v>
      </c>
      <c r="AJ63" s="35">
        <f t="shared" si="21"/>
        <v>3197.1763404619091</v>
      </c>
      <c r="AK63" s="35">
        <f t="shared" si="21"/>
        <v>3458.3754694670347</v>
      </c>
      <c r="AL63" s="35">
        <f t="shared" si="21"/>
        <v>3711.3848896263589</v>
      </c>
      <c r="AM63" s="35">
        <f t="shared" si="21"/>
        <v>3927.3841729855421</v>
      </c>
      <c r="AN63" s="35">
        <f t="shared" si="21"/>
        <v>4115.7798244560627</v>
      </c>
      <c r="AO63" s="35">
        <f t="shared" si="21"/>
        <v>4389.9219994612076</v>
      </c>
      <c r="AP63" s="35">
        <f t="shared" si="21"/>
        <v>4687.9811176971907</v>
      </c>
      <c r="AQ63" s="35">
        <f t="shared" si="21"/>
        <v>4996.9555169593286</v>
      </c>
      <c r="AR63" s="35">
        <f t="shared" si="21"/>
        <v>5288.0016464271657</v>
      </c>
      <c r="AS63" s="35">
        <f t="shared" si="21"/>
        <v>5601.712608974346</v>
      </c>
      <c r="AT63" s="35">
        <f t="shared" si="21"/>
        <v>5927.1949137099537</v>
      </c>
      <c r="AU63" s="35">
        <f t="shared" si="21"/>
        <v>6245.9597148627436</v>
      </c>
      <c r="AV63" s="35">
        <f t="shared" si="21"/>
        <v>6534.8808568853256</v>
      </c>
      <c r="AW63" s="35">
        <f t="shared" si="21"/>
        <v>6828.9469101251098</v>
      </c>
      <c r="AX63" s="35">
        <f t="shared" si="21"/>
        <v>7185.5168050195307</v>
      </c>
      <c r="AY63" s="35">
        <f t="shared" si="21"/>
        <v>7575.0294362364139</v>
      </c>
      <c r="AZ63" s="35">
        <f t="shared" si="21"/>
        <v>8012.4476699481493</v>
      </c>
      <c r="BA63" s="35">
        <f t="shared" si="21"/>
        <v>8469.6004734251619</v>
      </c>
      <c r="BB63" s="35">
        <f t="shared" si="21"/>
        <v>8955.2237405520518</v>
      </c>
      <c r="BC63" s="35">
        <f t="shared" si="21"/>
        <v>9481.03026042692</v>
      </c>
      <c r="BD63" s="35">
        <f t="shared" si="21"/>
        <v>9992.7100113079541</v>
      </c>
      <c r="BE63" s="35">
        <f t="shared" si="21"/>
        <v>10539.36547340745</v>
      </c>
      <c r="BF63" s="35">
        <f t="shared" si="21"/>
        <v>11034.101596166396</v>
      </c>
      <c r="BG63" s="35">
        <f t="shared" si="21"/>
        <v>11517.782074717896</v>
      </c>
      <c r="BH63" s="35">
        <f t="shared" si="21"/>
        <v>12045.222853028059</v>
      </c>
      <c r="BI63" s="35">
        <f t="shared" si="21"/>
        <v>12606.241739814852</v>
      </c>
      <c r="BJ63" s="35">
        <f t="shared" si="21"/>
        <v>13245.064624318262</v>
      </c>
      <c r="BK63" s="35">
        <f t="shared" si="21"/>
        <v>13931.801574680536</v>
      </c>
      <c r="BL63" s="35">
        <f t="shared" si="21"/>
        <v>14611.719161256762</v>
      </c>
      <c r="BM63" s="35">
        <f t="shared" si="21"/>
        <v>15251.780222452535</v>
      </c>
      <c r="BN63" s="35">
        <f t="shared" si="21"/>
        <v>15754.320222452536</v>
      </c>
      <c r="BO63" s="35">
        <f t="shared" si="21"/>
        <v>16292.498722760198</v>
      </c>
      <c r="BP63" s="35">
        <f t="shared" si="22"/>
        <v>16951.436574627387</v>
      </c>
      <c r="BQ63" s="35">
        <f t="shared" si="22"/>
        <v>17690.997931525562</v>
      </c>
      <c r="BR63" s="35">
        <f t="shared" si="22"/>
        <v>18419.961650304773</v>
      </c>
      <c r="BS63" s="35">
        <f t="shared" si="22"/>
        <v>19178.697220541642</v>
      </c>
      <c r="BT63" s="35">
        <f t="shared" si="22"/>
        <v>19984.640699501564</v>
      </c>
      <c r="BU63" s="35">
        <f t="shared" si="8"/>
        <v>6.250715810255965</v>
      </c>
    </row>
    <row r="64" spans="1:73" x14ac:dyDescent="0.25">
      <c r="A64" t="s">
        <v>473</v>
      </c>
      <c r="B64">
        <v>20</v>
      </c>
      <c r="C64" s="35">
        <f>+C18</f>
        <v>0</v>
      </c>
      <c r="D64" s="35">
        <f t="shared" si="21"/>
        <v>10.50110624999539</v>
      </c>
      <c r="E64" s="35">
        <f t="shared" si="21"/>
        <v>20.535553472382247</v>
      </c>
      <c r="F64" s="35">
        <f t="shared" si="21"/>
        <v>29.356054542714755</v>
      </c>
      <c r="G64" s="35">
        <f t="shared" si="21"/>
        <v>40.772728411506193</v>
      </c>
      <c r="H64" s="35">
        <f t="shared" si="21"/>
        <v>54.881380229953379</v>
      </c>
      <c r="I64" s="35">
        <f t="shared" si="21"/>
        <v>70.874424417480753</v>
      </c>
      <c r="J64" s="35">
        <f t="shared" si="21"/>
        <v>89.789680340070149</v>
      </c>
      <c r="K64" s="35">
        <f t="shared" si="21"/>
        <v>109.29839670321401</v>
      </c>
      <c r="L64" s="35">
        <f t="shared" si="21"/>
        <v>129.9114331839539</v>
      </c>
      <c r="M64" s="35">
        <f t="shared" si="21"/>
        <v>152.75674940550874</v>
      </c>
      <c r="N64" s="35">
        <f t="shared" si="21"/>
        <v>177.74883369950018</v>
      </c>
      <c r="O64" s="35">
        <f t="shared" si="21"/>
        <v>199.63657888740886</v>
      </c>
      <c r="P64" s="35">
        <f t="shared" si="21"/>
        <v>223.68627391592725</v>
      </c>
      <c r="Q64" s="35">
        <f t="shared" si="21"/>
        <v>250.86798462714447</v>
      </c>
      <c r="R64" s="35">
        <f t="shared" si="21"/>
        <v>279.00356164919873</v>
      </c>
      <c r="S64" s="35">
        <f t="shared" si="21"/>
        <v>310.21441206851779</v>
      </c>
      <c r="T64" s="35">
        <f t="shared" si="21"/>
        <v>343.80884421732515</v>
      </c>
      <c r="U64" s="35">
        <f t="shared" si="21"/>
        <v>381.85860523987969</v>
      </c>
      <c r="V64" s="35">
        <f t="shared" si="21"/>
        <v>425.01036732628143</v>
      </c>
      <c r="W64" s="35">
        <f t="shared" si="21"/>
        <v>477.93509677161421</v>
      </c>
      <c r="X64" s="35">
        <f t="shared" si="21"/>
        <v>530.49091461303681</v>
      </c>
      <c r="Y64" s="35">
        <f t="shared" si="21"/>
        <v>582.57586709819577</v>
      </c>
      <c r="Z64" s="35">
        <f t="shared" si="21"/>
        <v>632.43384844430147</v>
      </c>
      <c r="AA64" s="35">
        <f t="shared" si="21"/>
        <v>684.44483503544006</v>
      </c>
      <c r="AB64" s="35">
        <f t="shared" si="21"/>
        <v>732.22473283476029</v>
      </c>
      <c r="AC64" s="35">
        <f t="shared" si="21"/>
        <v>782.65441249059256</v>
      </c>
      <c r="AD64" s="35">
        <f t="shared" si="21"/>
        <v>843.30694123502792</v>
      </c>
      <c r="AE64" s="35">
        <f t="shared" si="21"/>
        <v>912.71242302469534</v>
      </c>
      <c r="AF64" s="35">
        <f t="shared" si="21"/>
        <v>967.76976740188638</v>
      </c>
      <c r="AG64" s="35">
        <f t="shared" si="21"/>
        <v>1026.1087776958798</v>
      </c>
      <c r="AH64" s="35">
        <f t="shared" si="21"/>
        <v>1096.2738453873451</v>
      </c>
      <c r="AI64" s="35">
        <f t="shared" si="21"/>
        <v>1166.7326671760256</v>
      </c>
      <c r="AJ64" s="35">
        <f t="shared" si="21"/>
        <v>1245.7608818027031</v>
      </c>
      <c r="AK64" s="35">
        <f t="shared" si="21"/>
        <v>1326.0019948483371</v>
      </c>
      <c r="AL64" s="35">
        <f t="shared" si="21"/>
        <v>1395.7061655362486</v>
      </c>
      <c r="AM64" s="35">
        <f t="shared" si="21"/>
        <v>1461.0232867774037</v>
      </c>
      <c r="AN64" s="35">
        <f t="shared" si="21"/>
        <v>1526.5659078413642</v>
      </c>
      <c r="AO64" s="35">
        <f t="shared" si="21"/>
        <v>1619.4107617200625</v>
      </c>
      <c r="AP64" s="35">
        <f t="shared" si="21"/>
        <v>1713.9596049918264</v>
      </c>
      <c r="AQ64" s="35">
        <f t="shared" si="21"/>
        <v>1805.667384134066</v>
      </c>
      <c r="AR64" s="35">
        <f t="shared" si="21"/>
        <v>1905.5594884522638</v>
      </c>
      <c r="AS64" s="35">
        <f t="shared" si="21"/>
        <v>2010.583501570992</v>
      </c>
      <c r="AT64" s="35">
        <f t="shared" si="21"/>
        <v>2120.6037831314843</v>
      </c>
      <c r="AU64" s="35">
        <f t="shared" si="21"/>
        <v>2229.4450396324223</v>
      </c>
      <c r="AV64" s="35">
        <f t="shared" si="21"/>
        <v>2332.7692168803178</v>
      </c>
      <c r="AW64" s="35">
        <f t="shared" si="21"/>
        <v>2440.802816983552</v>
      </c>
      <c r="AX64" s="35">
        <f t="shared" si="21"/>
        <v>2555.8509783347095</v>
      </c>
      <c r="AY64" s="35">
        <f t="shared" si="21"/>
        <v>2685.1071791739873</v>
      </c>
      <c r="AZ64" s="35">
        <f t="shared" si="21"/>
        <v>2827.6319156972227</v>
      </c>
      <c r="BA64" s="35">
        <f t="shared" si="21"/>
        <v>2979.7480795626398</v>
      </c>
      <c r="BB64" s="35">
        <f t="shared" si="21"/>
        <v>3146.5851589042136</v>
      </c>
      <c r="BC64" s="35">
        <f t="shared" si="21"/>
        <v>3327.6829270807275</v>
      </c>
      <c r="BD64" s="35">
        <f t="shared" si="21"/>
        <v>3530.3180619781251</v>
      </c>
      <c r="BE64" s="35">
        <f t="shared" si="21"/>
        <v>3764.469749840127</v>
      </c>
      <c r="BF64" s="35">
        <f t="shared" si="21"/>
        <v>3985.5305470023586</v>
      </c>
      <c r="BG64" s="35">
        <f t="shared" si="21"/>
        <v>4191.5452314596632</v>
      </c>
      <c r="BH64" s="35">
        <f t="shared" si="21"/>
        <v>4406.6434804358478</v>
      </c>
      <c r="BI64" s="35">
        <f t="shared" si="21"/>
        <v>4651.9383911704208</v>
      </c>
      <c r="BJ64" s="35">
        <f t="shared" si="21"/>
        <v>4922.6685455921852</v>
      </c>
      <c r="BK64" s="35">
        <f t="shared" si="21"/>
        <v>5234.263027982387</v>
      </c>
      <c r="BL64" s="35">
        <f t="shared" si="21"/>
        <v>5560.8631420425427</v>
      </c>
      <c r="BM64" s="35">
        <f t="shared" si="21"/>
        <v>5867.697819375353</v>
      </c>
      <c r="BN64" s="35">
        <f t="shared" si="21"/>
        <v>6124.3378193753533</v>
      </c>
      <c r="BO64" s="35">
        <f t="shared" ref="BO64" si="23">+BO18</f>
        <v>6404.1624494440839</v>
      </c>
      <c r="BP64" s="35">
        <f t="shared" si="22"/>
        <v>6711.7083911151476</v>
      </c>
      <c r="BQ64" s="35">
        <f t="shared" si="22"/>
        <v>7040.7054068640955</v>
      </c>
      <c r="BR64" s="35">
        <f t="shared" si="22"/>
        <v>7391.0303161004385</v>
      </c>
      <c r="BS64" s="35">
        <f t="shared" si="22"/>
        <v>7753.5926149223269</v>
      </c>
      <c r="BT64" s="35">
        <f t="shared" si="22"/>
        <v>8119.0188845024459</v>
      </c>
      <c r="BU64" s="35">
        <f t="shared" si="8"/>
        <v>6.5173172501240026</v>
      </c>
    </row>
    <row r="65" spans="1:73" x14ac:dyDescent="0.25">
      <c r="A65" s="36" t="s">
        <v>485</v>
      </c>
      <c r="B65">
        <v>2225</v>
      </c>
      <c r="C65" s="35">
        <f>+C43+C44+C45</f>
        <v>0</v>
      </c>
      <c r="D65" s="35">
        <f t="shared" ref="D65:BO65" si="24">+D43+D44+D45</f>
        <v>53.58907663326994</v>
      </c>
      <c r="E65" s="35">
        <f t="shared" si="24"/>
        <v>106.24636999612368</v>
      </c>
      <c r="F65" s="35">
        <f t="shared" si="24"/>
        <v>174.37906736175455</v>
      </c>
      <c r="G65" s="35">
        <f t="shared" si="24"/>
        <v>261.12289125385098</v>
      </c>
      <c r="H65" s="35">
        <f t="shared" si="24"/>
        <v>334.33684535170215</v>
      </c>
      <c r="I65" s="35">
        <f t="shared" si="24"/>
        <v>391.84387150012162</v>
      </c>
      <c r="J65" s="35">
        <f t="shared" si="24"/>
        <v>466.80082141390443</v>
      </c>
      <c r="K65" s="35">
        <f t="shared" si="24"/>
        <v>543.69655428179703</v>
      </c>
      <c r="L65" s="35">
        <f t="shared" si="24"/>
        <v>631.42255060818661</v>
      </c>
      <c r="M65" s="35">
        <f t="shared" si="24"/>
        <v>706.09940613651497</v>
      </c>
      <c r="N65" s="35">
        <f t="shared" si="24"/>
        <v>789.38908830637502</v>
      </c>
      <c r="O65" s="35">
        <f t="shared" si="24"/>
        <v>877.99149556635916</v>
      </c>
      <c r="P65" s="35">
        <f t="shared" si="24"/>
        <v>973.51751915683508</v>
      </c>
      <c r="Q65" s="35">
        <f t="shared" si="24"/>
        <v>1071.8795830761073</v>
      </c>
      <c r="R65" s="35">
        <f t="shared" si="24"/>
        <v>1164.4999568690239</v>
      </c>
      <c r="S65" s="35">
        <f t="shared" si="24"/>
        <v>1282.6353665905306</v>
      </c>
      <c r="T65" s="35">
        <f t="shared" si="24"/>
        <v>1397.1631986417747</v>
      </c>
      <c r="U65" s="35">
        <f t="shared" si="24"/>
        <v>1522.279246991623</v>
      </c>
      <c r="V65" s="35">
        <f t="shared" si="24"/>
        <v>1677.7004099691787</v>
      </c>
      <c r="W65" s="35">
        <f t="shared" si="24"/>
        <v>1850.6385068962177</v>
      </c>
      <c r="X65" s="35">
        <f t="shared" si="24"/>
        <v>2012.0623740129618</v>
      </c>
      <c r="Y65" s="35">
        <f t="shared" si="24"/>
        <v>2217.0449856831265</v>
      </c>
      <c r="Z65" s="35">
        <f t="shared" si="24"/>
        <v>2452.6952974521055</v>
      </c>
      <c r="AA65" s="35">
        <f t="shared" si="24"/>
        <v>2629.8756769405031</v>
      </c>
      <c r="AB65" s="35">
        <f t="shared" si="24"/>
        <v>2853.6674777272656</v>
      </c>
      <c r="AC65" s="35">
        <f t="shared" si="24"/>
        <v>3110.2732662677718</v>
      </c>
      <c r="AD65" s="35">
        <f t="shared" si="24"/>
        <v>3411.9820965511913</v>
      </c>
      <c r="AE65" s="35">
        <f t="shared" si="24"/>
        <v>3706.976460438183</v>
      </c>
      <c r="AF65" s="35">
        <f t="shared" si="24"/>
        <v>3937.2734357346039</v>
      </c>
      <c r="AG65" s="35">
        <f t="shared" si="24"/>
        <v>4218.8244226120632</v>
      </c>
      <c r="AH65" s="35">
        <f t="shared" si="24"/>
        <v>4596.0457545287727</v>
      </c>
      <c r="AI65" s="35">
        <f t="shared" si="24"/>
        <v>5002.1128277564439</v>
      </c>
      <c r="AJ65" s="35">
        <f t="shared" si="24"/>
        <v>5425.2484658603216</v>
      </c>
      <c r="AK65" s="35">
        <f t="shared" si="24"/>
        <v>5733.078049318955</v>
      </c>
      <c r="AL65" s="35">
        <f t="shared" si="24"/>
        <v>6057.0426746019111</v>
      </c>
      <c r="AM65" s="35">
        <f t="shared" si="24"/>
        <v>6357.6833514166192</v>
      </c>
      <c r="AN65" s="35">
        <f t="shared" si="24"/>
        <v>6718.5261453097719</v>
      </c>
      <c r="AO65" s="35">
        <f t="shared" si="24"/>
        <v>7206.5791918472114</v>
      </c>
      <c r="AP65" s="35">
        <f t="shared" si="24"/>
        <v>7690.3585298665348</v>
      </c>
      <c r="AQ65" s="35">
        <f t="shared" si="24"/>
        <v>8112.1996594989332</v>
      </c>
      <c r="AR65" s="35">
        <f t="shared" si="24"/>
        <v>8515.8767365119129</v>
      </c>
      <c r="AS65" s="35">
        <f t="shared" si="24"/>
        <v>8993.3471966933575</v>
      </c>
      <c r="AT65" s="35">
        <f t="shared" si="24"/>
        <v>9411.1008524283316</v>
      </c>
      <c r="AU65" s="35">
        <f t="shared" si="24"/>
        <v>9809.5951534917331</v>
      </c>
      <c r="AV65" s="35">
        <f t="shared" si="24"/>
        <v>10234.390221493777</v>
      </c>
      <c r="AW65" s="35">
        <f t="shared" si="24"/>
        <v>10699.449860572478</v>
      </c>
      <c r="AX65" s="35">
        <f t="shared" si="24"/>
        <v>11293.356978156989</v>
      </c>
      <c r="AY65" s="35">
        <f t="shared" si="24"/>
        <v>12067.487902701125</v>
      </c>
      <c r="AZ65" s="35">
        <f t="shared" si="24"/>
        <v>12873.099800840122</v>
      </c>
      <c r="BA65" s="35">
        <f t="shared" si="24"/>
        <v>13737.610820895521</v>
      </c>
      <c r="BB65" s="35">
        <f t="shared" si="24"/>
        <v>14637.442986420847</v>
      </c>
      <c r="BC65" s="35">
        <f t="shared" si="24"/>
        <v>15607.161282419425</v>
      </c>
      <c r="BD65" s="35">
        <f t="shared" si="24"/>
        <v>16742.611715365463</v>
      </c>
      <c r="BE65" s="35">
        <f t="shared" si="24"/>
        <v>17816.640619536283</v>
      </c>
      <c r="BF65" s="35">
        <f t="shared" si="24"/>
        <v>18775.820994190453</v>
      </c>
      <c r="BG65" s="35">
        <f t="shared" si="24"/>
        <v>19708.455803823083</v>
      </c>
      <c r="BH65" s="35">
        <f t="shared" si="24"/>
        <v>20610.43822975536</v>
      </c>
      <c r="BI65" s="35">
        <f t="shared" si="24"/>
        <v>21703.780732864812</v>
      </c>
      <c r="BJ65" s="35">
        <f t="shared" si="24"/>
        <v>23041.781257614315</v>
      </c>
      <c r="BK65" s="35">
        <f t="shared" si="24"/>
        <v>24567.425461752129</v>
      </c>
      <c r="BL65" s="35">
        <f t="shared" si="24"/>
        <v>25963.848087852195</v>
      </c>
      <c r="BM65" s="35">
        <f t="shared" si="24"/>
        <v>26942.514454031567</v>
      </c>
      <c r="BN65" s="35">
        <f t="shared" si="24"/>
        <v>27256.084454031567</v>
      </c>
      <c r="BO65" s="35">
        <f t="shared" si="24"/>
        <v>28240.779821781591</v>
      </c>
      <c r="BP65" s="35">
        <f t="shared" ref="BP65:BT65" si="25">+BP43+BP44+BP45</f>
        <v>29665.42739429685</v>
      </c>
      <c r="BQ65" s="35">
        <f t="shared" si="25"/>
        <v>31429.926762111223</v>
      </c>
      <c r="BR65" s="35">
        <f t="shared" si="25"/>
        <v>33438.813915462197</v>
      </c>
      <c r="BS65" s="35">
        <f t="shared" si="25"/>
        <v>35724.058853908791</v>
      </c>
      <c r="BT65" s="35">
        <f t="shared" si="25"/>
        <v>38369.924904290034</v>
      </c>
      <c r="BU65" s="35">
        <f t="shared" si="8"/>
        <v>7.0724732969820643</v>
      </c>
    </row>
    <row r="66" spans="1:73" x14ac:dyDescent="0.25">
      <c r="A66" t="s">
        <v>474</v>
      </c>
      <c r="B66">
        <v>26</v>
      </c>
      <c r="C66" s="35">
        <f>+C46</f>
        <v>0</v>
      </c>
      <c r="D66" s="35">
        <f t="shared" ref="D66:BO68" si="26">+D46</f>
        <v>8.6852292119917768E-2</v>
      </c>
      <c r="E66" s="35">
        <f t="shared" si="26"/>
        <v>0.12710560775443139</v>
      </c>
      <c r="F66" s="35">
        <f t="shared" si="26"/>
        <v>0.20006888133214601</v>
      </c>
      <c r="G66" s="35">
        <f t="shared" si="26"/>
        <v>0.2431857845161878</v>
      </c>
      <c r="H66" s="35">
        <f t="shared" si="26"/>
        <v>0.29316938791040564</v>
      </c>
      <c r="I66" s="35">
        <f t="shared" si="26"/>
        <v>0.40194780683564235</v>
      </c>
      <c r="J66" s="35">
        <f t="shared" si="26"/>
        <v>0.50255918850399439</v>
      </c>
      <c r="K66" s="35">
        <f t="shared" si="26"/>
        <v>0.60836109303312447</v>
      </c>
      <c r="L66" s="35">
        <f t="shared" si="26"/>
        <v>0.68509476033176087</v>
      </c>
      <c r="M66" s="35">
        <f t="shared" si="26"/>
        <v>0.86641646695861552</v>
      </c>
      <c r="N66" s="35">
        <f t="shared" si="26"/>
        <v>1.1102139037988572</v>
      </c>
      <c r="O66" s="35">
        <f t="shared" si="26"/>
        <v>1.3163537647358945</v>
      </c>
      <c r="P66" s="35">
        <f t="shared" si="26"/>
        <v>2.1283831385055159</v>
      </c>
      <c r="Q66" s="35">
        <f t="shared" si="26"/>
        <v>3.2993004944322513</v>
      </c>
      <c r="R66" s="35">
        <f t="shared" si="26"/>
        <v>4.5791601527717711</v>
      </c>
      <c r="S66" s="35">
        <f t="shared" si="26"/>
        <v>5.8108176606873823</v>
      </c>
      <c r="T66" s="35">
        <f t="shared" si="26"/>
        <v>6.5544481219935848</v>
      </c>
      <c r="U66" s="35">
        <f t="shared" si="26"/>
        <v>7.7912872876158117</v>
      </c>
      <c r="V66" s="35">
        <f t="shared" si="26"/>
        <v>9.6319829214953891</v>
      </c>
      <c r="W66" s="35">
        <f t="shared" si="26"/>
        <v>12.404945791581763</v>
      </c>
      <c r="X66" s="35">
        <f t="shared" si="26"/>
        <v>17.291442114174973</v>
      </c>
      <c r="Y66" s="35">
        <f t="shared" si="26"/>
        <v>25.622089533649408</v>
      </c>
      <c r="Z66" s="35">
        <f t="shared" si="26"/>
        <v>32.027054503151163</v>
      </c>
      <c r="AA66" s="35">
        <f t="shared" si="26"/>
        <v>38.262785296496553</v>
      </c>
      <c r="AB66" s="35">
        <f t="shared" si="26"/>
        <v>42.051676760293745</v>
      </c>
      <c r="AC66" s="35">
        <f t="shared" si="26"/>
        <v>47.57540047396261</v>
      </c>
      <c r="AD66" s="35">
        <f t="shared" si="26"/>
        <v>55.872529876678371</v>
      </c>
      <c r="AE66" s="35">
        <f t="shared" si="26"/>
        <v>62.456290257671206</v>
      </c>
      <c r="AF66" s="35">
        <f t="shared" si="26"/>
        <v>68.335472061457793</v>
      </c>
      <c r="AG66" s="35">
        <f t="shared" si="26"/>
        <v>73.954742452488574</v>
      </c>
      <c r="AH66" s="35">
        <f t="shared" si="26"/>
        <v>81.255147453525439</v>
      </c>
      <c r="AI66" s="35">
        <f t="shared" si="26"/>
        <v>89.943723294297172</v>
      </c>
      <c r="AJ66" s="35">
        <f t="shared" si="26"/>
        <v>103.954846405705</v>
      </c>
      <c r="AK66" s="35">
        <f t="shared" si="26"/>
        <v>118.48268524617922</v>
      </c>
      <c r="AL66" s="35">
        <f t="shared" si="26"/>
        <v>131.10036231562765</v>
      </c>
      <c r="AM66" s="35">
        <f t="shared" si="26"/>
        <v>142.23399936661917</v>
      </c>
      <c r="AN66" s="35">
        <f t="shared" si="26"/>
        <v>153.89393333985092</v>
      </c>
      <c r="AO66" s="35">
        <f t="shared" si="26"/>
        <v>165.36072453484528</v>
      </c>
      <c r="AP66" s="35">
        <f t="shared" si="26"/>
        <v>178.91802838568728</v>
      </c>
      <c r="AQ66" s="35">
        <f t="shared" si="26"/>
        <v>197.33535887018229</v>
      </c>
      <c r="AR66" s="35">
        <f t="shared" si="26"/>
        <v>219.48895348518678</v>
      </c>
      <c r="AS66" s="35">
        <f t="shared" si="26"/>
        <v>245.74136583029974</v>
      </c>
      <c r="AT66" s="35">
        <f t="shared" si="26"/>
        <v>267.89216806364345</v>
      </c>
      <c r="AU66" s="35">
        <f t="shared" si="26"/>
        <v>299.70508408981442</v>
      </c>
      <c r="AV66" s="35">
        <f t="shared" si="26"/>
        <v>335.52042095820889</v>
      </c>
      <c r="AW66" s="35">
        <f t="shared" si="26"/>
        <v>376.2164312878939</v>
      </c>
      <c r="AX66" s="35">
        <f t="shared" si="26"/>
        <v>419.1832454497723</v>
      </c>
      <c r="AY66" s="35">
        <f t="shared" si="26"/>
        <v>449.84039041578109</v>
      </c>
      <c r="AZ66" s="35">
        <f t="shared" si="26"/>
        <v>496.74577233608835</v>
      </c>
      <c r="BA66" s="35">
        <f t="shared" si="26"/>
        <v>544.84293178912128</v>
      </c>
      <c r="BB66" s="35">
        <f t="shared" si="26"/>
        <v>609.39486942795281</v>
      </c>
      <c r="BC66" s="35">
        <f t="shared" si="26"/>
        <v>710.9236357233782</v>
      </c>
      <c r="BD66" s="35">
        <f t="shared" si="26"/>
        <v>879.79280003289341</v>
      </c>
      <c r="BE66" s="35">
        <f t="shared" si="26"/>
        <v>1071.3011109614779</v>
      </c>
      <c r="BF66" s="35">
        <f t="shared" si="26"/>
        <v>1287.3448722616793</v>
      </c>
      <c r="BG66" s="35">
        <f t="shared" si="26"/>
        <v>1467.545135600245</v>
      </c>
      <c r="BH66" s="35">
        <f t="shared" si="26"/>
        <v>1607.4141398419456</v>
      </c>
      <c r="BI66" s="35">
        <f t="shared" si="26"/>
        <v>1775.7738211398168</v>
      </c>
      <c r="BJ66" s="35">
        <f t="shared" si="26"/>
        <v>1941.8535072171285</v>
      </c>
      <c r="BK66" s="35">
        <f t="shared" si="26"/>
        <v>2108.3570597787316</v>
      </c>
      <c r="BL66" s="35">
        <f t="shared" si="26"/>
        <v>2346.9128383667548</v>
      </c>
      <c r="BM66" s="35">
        <f t="shared" si="26"/>
        <v>2605.2803062027015</v>
      </c>
      <c r="BN66" s="35">
        <f t="shared" si="26"/>
        <v>2777.2703062027012</v>
      </c>
      <c r="BO66" s="35">
        <f t="shared" si="26"/>
        <v>3022.495736991631</v>
      </c>
      <c r="BP66" s="35">
        <f t="shared" ref="BP66:BT68" si="27">+BP46</f>
        <v>3370.9228294713162</v>
      </c>
      <c r="BQ66" s="35">
        <f t="shared" si="27"/>
        <v>3778.2875995241038</v>
      </c>
      <c r="BR66" s="35">
        <f t="shared" si="27"/>
        <v>4280.9251648883128</v>
      </c>
      <c r="BS66" s="35">
        <f t="shared" si="27"/>
        <v>4909.7174683201729</v>
      </c>
      <c r="BT66" s="35">
        <f t="shared" si="27"/>
        <v>5671.058109980273</v>
      </c>
      <c r="BU66" s="35">
        <f t="shared" si="8"/>
        <v>54.553090173860788</v>
      </c>
    </row>
    <row r="67" spans="1:73" x14ac:dyDescent="0.25">
      <c r="A67" t="s">
        <v>475</v>
      </c>
      <c r="B67">
        <v>27</v>
      </c>
      <c r="C67" s="35">
        <f>+C47</f>
        <v>0</v>
      </c>
      <c r="D67" s="35">
        <f t="shared" si="26"/>
        <v>13.656089811297001</v>
      </c>
      <c r="E67" s="35">
        <f t="shared" si="26"/>
        <v>20.018056566389291</v>
      </c>
      <c r="F67" s="35">
        <f t="shared" si="26"/>
        <v>23.839897400950221</v>
      </c>
      <c r="G67" s="35">
        <f t="shared" si="26"/>
        <v>27.59007871986314</v>
      </c>
      <c r="H67" s="35">
        <f t="shared" si="26"/>
        <v>34.816432941532959</v>
      </c>
      <c r="I67" s="35">
        <f t="shared" si="26"/>
        <v>42.803650865446826</v>
      </c>
      <c r="J67" s="35">
        <f t="shared" si="26"/>
        <v>50.186752477666808</v>
      </c>
      <c r="K67" s="35">
        <f t="shared" si="26"/>
        <v>54.05153534407674</v>
      </c>
      <c r="L67" s="35">
        <f t="shared" si="26"/>
        <v>60.066591657561844</v>
      </c>
      <c r="M67" s="35">
        <f t="shared" si="26"/>
        <v>69.075216481884041</v>
      </c>
      <c r="N67" s="35">
        <f t="shared" si="26"/>
        <v>80.479752163738752</v>
      </c>
      <c r="O67" s="35">
        <f t="shared" si="26"/>
        <v>91.798280789169212</v>
      </c>
      <c r="P67" s="35">
        <f t="shared" si="26"/>
        <v>102.39520310317907</v>
      </c>
      <c r="Q67" s="35">
        <f t="shared" si="26"/>
        <v>112.21038524648328</v>
      </c>
      <c r="R67" s="35">
        <f t="shared" si="26"/>
        <v>120.96506715821008</v>
      </c>
      <c r="S67" s="35">
        <f t="shared" si="26"/>
        <v>130.16414916697883</v>
      </c>
      <c r="T67" s="35">
        <f t="shared" si="26"/>
        <v>138.3765571507675</v>
      </c>
      <c r="U67" s="35">
        <f t="shared" si="26"/>
        <v>148.1153443376306</v>
      </c>
      <c r="V67" s="35">
        <f t="shared" si="26"/>
        <v>159.35063546573744</v>
      </c>
      <c r="W67" s="35">
        <f t="shared" si="26"/>
        <v>171.65509864042141</v>
      </c>
      <c r="X67" s="35">
        <f t="shared" si="26"/>
        <v>184.28082282602449</v>
      </c>
      <c r="Y67" s="35">
        <f t="shared" si="26"/>
        <v>201.45635752896203</v>
      </c>
      <c r="Z67" s="35">
        <f t="shared" si="26"/>
        <v>219.83554716033373</v>
      </c>
      <c r="AA67" s="35">
        <f t="shared" si="26"/>
        <v>238.48277057291676</v>
      </c>
      <c r="AB67" s="35">
        <f t="shared" si="26"/>
        <v>255.64124348641431</v>
      </c>
      <c r="AC67" s="35">
        <f t="shared" si="26"/>
        <v>276.69958648484504</v>
      </c>
      <c r="AD67" s="35">
        <f t="shared" si="26"/>
        <v>308.19230434218292</v>
      </c>
      <c r="AE67" s="35">
        <f t="shared" si="26"/>
        <v>335.15177617516679</v>
      </c>
      <c r="AF67" s="35">
        <f t="shared" si="26"/>
        <v>368.04277002411544</v>
      </c>
      <c r="AG67" s="35">
        <f t="shared" si="26"/>
        <v>399.5037206622402</v>
      </c>
      <c r="AH67" s="35">
        <f t="shared" si="26"/>
        <v>433.16014294124335</v>
      </c>
      <c r="AI67" s="35">
        <f t="shared" si="26"/>
        <v>466.32551340491642</v>
      </c>
      <c r="AJ67" s="35">
        <f t="shared" si="26"/>
        <v>504.91649114005844</v>
      </c>
      <c r="AK67" s="35">
        <f t="shared" si="26"/>
        <v>542.67627858552044</v>
      </c>
      <c r="AL67" s="35">
        <f t="shared" si="26"/>
        <v>585.80293937348483</v>
      </c>
      <c r="AM67" s="35">
        <f t="shared" si="26"/>
        <v>613.961974201712</v>
      </c>
      <c r="AN67" s="35">
        <f t="shared" si="26"/>
        <v>631.20490563053716</v>
      </c>
      <c r="AO67" s="35">
        <f t="shared" si="26"/>
        <v>647.96632504623835</v>
      </c>
      <c r="AP67" s="35">
        <f t="shared" si="26"/>
        <v>660.73605663629712</v>
      </c>
      <c r="AQ67" s="35">
        <f t="shared" si="26"/>
        <v>675.31136997302383</v>
      </c>
      <c r="AR67" s="35">
        <f t="shared" si="26"/>
        <v>693.40441166311007</v>
      </c>
      <c r="AS67" s="35">
        <f t="shared" si="26"/>
        <v>709.50527999890971</v>
      </c>
      <c r="AT67" s="35">
        <f t="shared" si="26"/>
        <v>724.04276014042807</v>
      </c>
      <c r="AU67" s="35">
        <f t="shared" si="26"/>
        <v>738.98459511245221</v>
      </c>
      <c r="AV67" s="35">
        <f t="shared" si="26"/>
        <v>754.58823087351357</v>
      </c>
      <c r="AW67" s="35">
        <f t="shared" si="26"/>
        <v>765.6941085212585</v>
      </c>
      <c r="AX67" s="35">
        <f t="shared" si="26"/>
        <v>786.25874708396486</v>
      </c>
      <c r="AY67" s="35">
        <f t="shared" si="26"/>
        <v>803.54654192835699</v>
      </c>
      <c r="AZ67" s="35">
        <f t="shared" si="26"/>
        <v>820.82284693068289</v>
      </c>
      <c r="BA67" s="35">
        <f t="shared" si="26"/>
        <v>843.10577521709706</v>
      </c>
      <c r="BB67" s="35">
        <f t="shared" si="26"/>
        <v>869.15947737755812</v>
      </c>
      <c r="BC67" s="35">
        <f t="shared" si="26"/>
        <v>897.64690783989363</v>
      </c>
      <c r="BD67" s="35">
        <f t="shared" si="26"/>
        <v>927.77074772995127</v>
      </c>
      <c r="BE67" s="35">
        <f t="shared" si="26"/>
        <v>963.22249280895528</v>
      </c>
      <c r="BF67" s="35">
        <f t="shared" si="26"/>
        <v>996.55107510472305</v>
      </c>
      <c r="BG67" s="35">
        <f t="shared" si="26"/>
        <v>1035.9396225950352</v>
      </c>
      <c r="BH67" s="35">
        <f t="shared" si="26"/>
        <v>1078.3480931000749</v>
      </c>
      <c r="BI67" s="35">
        <f t="shared" si="26"/>
        <v>1125.5870403098386</v>
      </c>
      <c r="BJ67" s="35">
        <f t="shared" si="26"/>
        <v>1172.4458826210332</v>
      </c>
      <c r="BK67" s="35">
        <f t="shared" si="26"/>
        <v>1216.441103614364</v>
      </c>
      <c r="BL67" s="35">
        <f t="shared" si="26"/>
        <v>1274.1790409089131</v>
      </c>
      <c r="BM67" s="35">
        <f t="shared" si="26"/>
        <v>1341.7092604128413</v>
      </c>
      <c r="BN67" s="35">
        <f t="shared" si="26"/>
        <v>1380.3592604128414</v>
      </c>
      <c r="BO67" s="35">
        <f t="shared" si="26"/>
        <v>1418.9680925679072</v>
      </c>
      <c r="BP67" s="35">
        <f t="shared" si="27"/>
        <v>1468.131867983124</v>
      </c>
      <c r="BQ67" s="35">
        <f t="shared" si="27"/>
        <v>1526.2478601080452</v>
      </c>
      <c r="BR67" s="35">
        <f t="shared" si="27"/>
        <v>1595.7919430687548</v>
      </c>
      <c r="BS67" s="35">
        <f t="shared" si="27"/>
        <v>1665.3474159804275</v>
      </c>
      <c r="BT67" s="35">
        <f t="shared" si="27"/>
        <v>1742.6864696523396</v>
      </c>
      <c r="BU67" s="35">
        <f t="shared" si="8"/>
        <v>3.4514350397181559</v>
      </c>
    </row>
    <row r="68" spans="1:73" x14ac:dyDescent="0.25">
      <c r="A68" t="s">
        <v>476</v>
      </c>
      <c r="B68">
        <v>28</v>
      </c>
      <c r="C68" s="35">
        <f>+C48</f>
        <v>0</v>
      </c>
      <c r="D68" s="35">
        <f t="shared" si="26"/>
        <v>33.704334362034793</v>
      </c>
      <c r="E68" s="35">
        <f t="shared" si="26"/>
        <v>82.278562111296964</v>
      </c>
      <c r="F68" s="35">
        <f t="shared" si="26"/>
        <v>136.5760309989725</v>
      </c>
      <c r="G68" s="35">
        <f t="shared" si="26"/>
        <v>174.71486363801279</v>
      </c>
      <c r="H68" s="35">
        <f t="shared" si="26"/>
        <v>226.57420400147058</v>
      </c>
      <c r="I68" s="35">
        <f t="shared" si="26"/>
        <v>271.99461052852109</v>
      </c>
      <c r="J68" s="35">
        <f t="shared" si="26"/>
        <v>314.42549347731534</v>
      </c>
      <c r="K68" s="35">
        <f t="shared" si="26"/>
        <v>337.6821787127023</v>
      </c>
      <c r="L68" s="35">
        <f t="shared" si="26"/>
        <v>364.82820721271031</v>
      </c>
      <c r="M68" s="35">
        <f t="shared" si="26"/>
        <v>401.35429980040379</v>
      </c>
      <c r="N68" s="35">
        <f t="shared" si="26"/>
        <v>445.81196373025784</v>
      </c>
      <c r="O68" s="35">
        <f t="shared" si="26"/>
        <v>463.94491177830537</v>
      </c>
      <c r="P68" s="35">
        <f t="shared" si="26"/>
        <v>488.09408601112546</v>
      </c>
      <c r="Q68" s="35">
        <f t="shared" si="26"/>
        <v>518.0310191578991</v>
      </c>
      <c r="R68" s="35">
        <f t="shared" si="26"/>
        <v>539.48483637919946</v>
      </c>
      <c r="S68" s="35">
        <f t="shared" si="26"/>
        <v>572.76163161613442</v>
      </c>
      <c r="T68" s="35">
        <f t="shared" si="26"/>
        <v>605.34860308739417</v>
      </c>
      <c r="U68" s="35">
        <f t="shared" si="26"/>
        <v>654.01522334968115</v>
      </c>
      <c r="V68" s="35">
        <f t="shared" si="26"/>
        <v>714.90392041597875</v>
      </c>
      <c r="W68" s="35">
        <f t="shared" si="26"/>
        <v>786.12481300552167</v>
      </c>
      <c r="X68" s="35">
        <f t="shared" si="26"/>
        <v>848.61918369614057</v>
      </c>
      <c r="Y68" s="35">
        <f t="shared" si="26"/>
        <v>893.80215182798474</v>
      </c>
      <c r="Z68" s="35">
        <f t="shared" si="26"/>
        <v>954.90616751163327</v>
      </c>
      <c r="AA68" s="35">
        <f t="shared" si="26"/>
        <v>1001.2070712817012</v>
      </c>
      <c r="AB68" s="35">
        <f t="shared" si="26"/>
        <v>1049.5581136451128</v>
      </c>
      <c r="AC68" s="35">
        <f t="shared" si="26"/>
        <v>1097.7474735655292</v>
      </c>
      <c r="AD68" s="35">
        <f t="shared" si="26"/>
        <v>1152.0028671742266</v>
      </c>
      <c r="AE68" s="35">
        <f t="shared" si="26"/>
        <v>1215.3785386242066</v>
      </c>
      <c r="AF68" s="35">
        <f t="shared" si="26"/>
        <v>1275.0556324669362</v>
      </c>
      <c r="AG68" s="35">
        <f t="shared" si="26"/>
        <v>1321.7102793006786</v>
      </c>
      <c r="AH68" s="35">
        <f t="shared" si="26"/>
        <v>1376.5211385433936</v>
      </c>
      <c r="AI68" s="35">
        <f t="shared" si="26"/>
        <v>1445.3380293574812</v>
      </c>
      <c r="AJ68" s="35">
        <f t="shared" si="26"/>
        <v>1539.2981461909342</v>
      </c>
      <c r="AK68" s="35">
        <f t="shared" si="26"/>
        <v>1623.0163362833946</v>
      </c>
      <c r="AL68" s="35">
        <f t="shared" si="26"/>
        <v>1671.3326137135239</v>
      </c>
      <c r="AM68" s="35">
        <f t="shared" si="26"/>
        <v>1700.8419880047475</v>
      </c>
      <c r="AN68" s="35">
        <f t="shared" si="26"/>
        <v>1721.2213529678384</v>
      </c>
      <c r="AO68" s="35">
        <f t="shared" si="26"/>
        <v>1751.4173437562063</v>
      </c>
      <c r="AP68" s="35">
        <f t="shared" si="26"/>
        <v>1778.2039626785502</v>
      </c>
      <c r="AQ68" s="35">
        <f t="shared" si="26"/>
        <v>1802.0765998966331</v>
      </c>
      <c r="AR68" s="35">
        <f t="shared" si="26"/>
        <v>1820.8771154082885</v>
      </c>
      <c r="AS68" s="35">
        <f t="shared" si="26"/>
        <v>1850.6759637301386</v>
      </c>
      <c r="AT68" s="35">
        <f t="shared" si="26"/>
        <v>1893.3416134188165</v>
      </c>
      <c r="AU68" s="35">
        <f t="shared" si="26"/>
        <v>1936.7499876954314</v>
      </c>
      <c r="AV68" s="35">
        <f t="shared" si="26"/>
        <v>1976.7545493645805</v>
      </c>
      <c r="AW68" s="35">
        <f t="shared" si="26"/>
        <v>2013.6279849071773</v>
      </c>
      <c r="AX68" s="35">
        <f t="shared" si="26"/>
        <v>2056.2297580961617</v>
      </c>
      <c r="AY68" s="35">
        <f t="shared" si="26"/>
        <v>2112.9265166951727</v>
      </c>
      <c r="AZ68" s="35">
        <f t="shared" si="26"/>
        <v>2175.1127893836224</v>
      </c>
      <c r="BA68" s="35">
        <f t="shared" si="26"/>
        <v>2237.7949744048642</v>
      </c>
      <c r="BB68" s="35">
        <f t="shared" si="26"/>
        <v>2307.6548717313062</v>
      </c>
      <c r="BC68" s="35">
        <f t="shared" si="26"/>
        <v>2388.2390531714905</v>
      </c>
      <c r="BD68" s="35">
        <f t="shared" si="26"/>
        <v>2479.2013747124502</v>
      </c>
      <c r="BE68" s="35">
        <f t="shared" si="26"/>
        <v>2566.2550203634205</v>
      </c>
      <c r="BF68" s="35">
        <f t="shared" si="26"/>
        <v>2633.147750238189</v>
      </c>
      <c r="BG68" s="35">
        <f t="shared" si="26"/>
        <v>2691.8754169688154</v>
      </c>
      <c r="BH68" s="35">
        <f t="shared" si="26"/>
        <v>2745.8637633084795</v>
      </c>
      <c r="BI68" s="35">
        <f t="shared" si="26"/>
        <v>2803.6458210995193</v>
      </c>
      <c r="BJ68" s="35">
        <f t="shared" si="26"/>
        <v>2878.169194850916</v>
      </c>
      <c r="BK68" s="35">
        <f t="shared" si="26"/>
        <v>2964.1603080242362</v>
      </c>
      <c r="BL68" s="35">
        <f t="shared" si="26"/>
        <v>3054.6761457669691</v>
      </c>
      <c r="BM68" s="35">
        <f t="shared" si="26"/>
        <v>3149.1462245779621</v>
      </c>
      <c r="BN68" s="35">
        <f t="shared" si="26"/>
        <v>3214.6162245779619</v>
      </c>
      <c r="BO68" s="35">
        <f t="shared" si="26"/>
        <v>3281.7867447842277</v>
      </c>
      <c r="BP68" s="35">
        <f t="shared" si="27"/>
        <v>3387.411708175111</v>
      </c>
      <c r="BQ68" s="35">
        <f t="shared" si="27"/>
        <v>3537.7643877934552</v>
      </c>
      <c r="BR68" s="35">
        <f t="shared" si="27"/>
        <v>3696.3377608319788</v>
      </c>
      <c r="BS68" s="35">
        <f t="shared" si="27"/>
        <v>3895.5841352960024</v>
      </c>
      <c r="BT68" s="35">
        <f t="shared" si="27"/>
        <v>4099.6969094722781</v>
      </c>
      <c r="BU68" s="35">
        <f t="shared" si="8"/>
        <v>2.6633546721388388</v>
      </c>
    </row>
    <row r="69" spans="1:73" x14ac:dyDescent="0.25">
      <c r="A69" t="s">
        <v>477</v>
      </c>
      <c r="B69">
        <v>30</v>
      </c>
      <c r="C69" s="35">
        <f>+C19+C20</f>
        <v>0</v>
      </c>
      <c r="D69" s="35">
        <f t="shared" ref="D69:BO69" si="28">+D19+D20</f>
        <v>29.992310871124054</v>
      </c>
      <c r="E69" s="35">
        <f t="shared" si="28"/>
        <v>60.460938395809762</v>
      </c>
      <c r="F69" s="35">
        <f t="shared" si="28"/>
        <v>88.226745839819813</v>
      </c>
      <c r="G69" s="35">
        <f t="shared" si="28"/>
        <v>120.45349776168398</v>
      </c>
      <c r="H69" s="35">
        <f t="shared" si="28"/>
        <v>161.59857246052584</v>
      </c>
      <c r="I69" s="35">
        <f t="shared" si="28"/>
        <v>196.36536394273401</v>
      </c>
      <c r="J69" s="35">
        <f t="shared" si="28"/>
        <v>231.10708924507031</v>
      </c>
      <c r="K69" s="35">
        <f t="shared" si="28"/>
        <v>270.54967021794499</v>
      </c>
      <c r="L69" s="35">
        <f t="shared" si="28"/>
        <v>318.16522178190155</v>
      </c>
      <c r="M69" s="35">
        <f t="shared" si="28"/>
        <v>367.86317940623314</v>
      </c>
      <c r="N69" s="35">
        <f t="shared" si="28"/>
        <v>412.70798395508211</v>
      </c>
      <c r="O69" s="35">
        <f t="shared" si="28"/>
        <v>458.76096865817902</v>
      </c>
      <c r="P69" s="35">
        <f t="shared" si="28"/>
        <v>510.17791789903248</v>
      </c>
      <c r="Q69" s="35">
        <f t="shared" si="28"/>
        <v>562.69558769762591</v>
      </c>
      <c r="R69" s="35">
        <f t="shared" si="28"/>
        <v>614.03613731107839</v>
      </c>
      <c r="S69" s="35">
        <f t="shared" si="28"/>
        <v>670.4329531743407</v>
      </c>
      <c r="T69" s="35">
        <f t="shared" si="28"/>
        <v>734.64885052136742</v>
      </c>
      <c r="U69" s="35">
        <f t="shared" si="28"/>
        <v>804.02368101326226</v>
      </c>
      <c r="V69" s="35">
        <f t="shared" si="28"/>
        <v>878.60519069886846</v>
      </c>
      <c r="W69" s="35">
        <f t="shared" si="28"/>
        <v>962.2245828892311</v>
      </c>
      <c r="X69" s="35">
        <f t="shared" si="28"/>
        <v>1045.5830197257606</v>
      </c>
      <c r="Y69" s="35">
        <f t="shared" si="28"/>
        <v>1125.4900845665034</v>
      </c>
      <c r="Z69" s="35">
        <f t="shared" si="28"/>
        <v>1214.9867909504983</v>
      </c>
      <c r="AA69" s="35">
        <f t="shared" si="28"/>
        <v>1301.9054407346766</v>
      </c>
      <c r="AB69" s="35">
        <f t="shared" si="28"/>
        <v>1383.4815326860808</v>
      </c>
      <c r="AC69" s="35">
        <f t="shared" si="28"/>
        <v>1486.1320720620256</v>
      </c>
      <c r="AD69" s="35">
        <f t="shared" si="28"/>
        <v>1602.4734246682242</v>
      </c>
      <c r="AE69" s="35">
        <f t="shared" si="28"/>
        <v>1713.9015604813387</v>
      </c>
      <c r="AF69" s="35">
        <f t="shared" si="28"/>
        <v>1795.4171333023451</v>
      </c>
      <c r="AG69" s="35">
        <f t="shared" si="28"/>
        <v>1892.3321335185844</v>
      </c>
      <c r="AH69" s="35">
        <f t="shared" si="28"/>
        <v>2011.6694507941156</v>
      </c>
      <c r="AI69" s="35">
        <f t="shared" si="28"/>
        <v>2150.1450747717668</v>
      </c>
      <c r="AJ69" s="35">
        <f t="shared" si="28"/>
        <v>2298.9142492283081</v>
      </c>
      <c r="AK69" s="35">
        <f t="shared" si="28"/>
        <v>2452.1996834773472</v>
      </c>
      <c r="AL69" s="35">
        <f t="shared" si="28"/>
        <v>2621.2284636480827</v>
      </c>
      <c r="AM69" s="35">
        <f t="shared" si="28"/>
        <v>2788.2217609011695</v>
      </c>
      <c r="AN69" s="35">
        <f t="shared" si="28"/>
        <v>2959.6176264297178</v>
      </c>
      <c r="AO69" s="35">
        <f t="shared" si="28"/>
        <v>3186.7075807564343</v>
      </c>
      <c r="AP69" s="35">
        <f t="shared" si="28"/>
        <v>3420.0449353526578</v>
      </c>
      <c r="AQ69" s="35">
        <f t="shared" si="28"/>
        <v>3661.2540211942073</v>
      </c>
      <c r="AR69" s="35">
        <f t="shared" si="28"/>
        <v>3920.8424172716759</v>
      </c>
      <c r="AS69" s="35">
        <f t="shared" si="28"/>
        <v>4176.9509741243446</v>
      </c>
      <c r="AT69" s="35">
        <f t="shared" si="28"/>
        <v>4463.2176337463516</v>
      </c>
      <c r="AU69" s="35">
        <f t="shared" si="28"/>
        <v>4730.7341573110461</v>
      </c>
      <c r="AV69" s="35">
        <f t="shared" si="28"/>
        <v>4961.4464819775449</v>
      </c>
      <c r="AW69" s="35">
        <f t="shared" si="28"/>
        <v>5217.6301461704452</v>
      </c>
      <c r="AX69" s="35">
        <f t="shared" si="28"/>
        <v>5475.4508196846818</v>
      </c>
      <c r="AY69" s="35">
        <f t="shared" si="28"/>
        <v>5744.7206398153467</v>
      </c>
      <c r="AZ69" s="35">
        <f t="shared" si="28"/>
        <v>6030.8170969094535</v>
      </c>
      <c r="BA69" s="35">
        <f t="shared" si="28"/>
        <v>6329.1751358028805</v>
      </c>
      <c r="BB69" s="35">
        <f t="shared" si="28"/>
        <v>6672.8969418524421</v>
      </c>
      <c r="BC69" s="35">
        <f t="shared" si="28"/>
        <v>7056.095658350494</v>
      </c>
      <c r="BD69" s="35">
        <f t="shared" si="28"/>
        <v>7469.5179623863824</v>
      </c>
      <c r="BE69" s="35">
        <f t="shared" si="28"/>
        <v>7911.3827986621855</v>
      </c>
      <c r="BF69" s="35">
        <f t="shared" si="28"/>
        <v>8317.4473336459469</v>
      </c>
      <c r="BG69" s="35">
        <f t="shared" si="28"/>
        <v>8709.711210046753</v>
      </c>
      <c r="BH69" s="35">
        <f t="shared" si="28"/>
        <v>9113.663075523451</v>
      </c>
      <c r="BI69" s="35">
        <f t="shared" si="28"/>
        <v>9541.5520266150615</v>
      </c>
      <c r="BJ69" s="35">
        <f t="shared" si="28"/>
        <v>10001.716697958274</v>
      </c>
      <c r="BK69" s="35">
        <f t="shared" si="28"/>
        <v>10470.58587546024</v>
      </c>
      <c r="BL69" s="35">
        <f t="shared" si="28"/>
        <v>10911.049068204426</v>
      </c>
      <c r="BM69" s="35">
        <f t="shared" si="28"/>
        <v>11321.921156324837</v>
      </c>
      <c r="BN69" s="35">
        <f t="shared" si="28"/>
        <v>11625.601156324838</v>
      </c>
      <c r="BO69" s="35">
        <f t="shared" si="28"/>
        <v>11941.261116854917</v>
      </c>
      <c r="BP69" s="35">
        <f t="shared" ref="BP69:BT69" si="29">+BP19+BP20</f>
        <v>12285.595317072328</v>
      </c>
      <c r="BQ69" s="35">
        <f t="shared" si="29"/>
        <v>12650.382950067951</v>
      </c>
      <c r="BR69" s="35">
        <f t="shared" si="29"/>
        <v>13013.739582893504</v>
      </c>
      <c r="BS69" s="35">
        <f t="shared" si="29"/>
        <v>13394.508272093915</v>
      </c>
      <c r="BT69" s="35">
        <f t="shared" si="29"/>
        <v>13801.520751286458</v>
      </c>
      <c r="BU69" s="35">
        <f t="shared" si="8"/>
        <v>6.0034952395111327</v>
      </c>
    </row>
    <row r="70" spans="1:73" x14ac:dyDescent="0.25">
      <c r="A70" t="s">
        <v>478</v>
      </c>
      <c r="B70">
        <v>33</v>
      </c>
      <c r="C70" s="35">
        <f>+C21+C22+C23</f>
        <v>0</v>
      </c>
      <c r="D70" s="35">
        <f t="shared" ref="D70:BO70" si="30">+D21+D22+D23</f>
        <v>79.971923850493866</v>
      </c>
      <c r="E70" s="35">
        <f t="shared" si="30"/>
        <v>190.16184834154865</v>
      </c>
      <c r="F70" s="35">
        <f t="shared" si="30"/>
        <v>297.79253797487536</v>
      </c>
      <c r="G70" s="35">
        <f t="shared" si="30"/>
        <v>419.72332774664835</v>
      </c>
      <c r="H70" s="35">
        <f t="shared" si="30"/>
        <v>535.74053780496183</v>
      </c>
      <c r="I70" s="35">
        <f t="shared" si="30"/>
        <v>650.09580841559705</v>
      </c>
      <c r="J70" s="35">
        <f t="shared" si="30"/>
        <v>754.36549483285239</v>
      </c>
      <c r="K70" s="35">
        <f t="shared" si="30"/>
        <v>845.60129219244823</v>
      </c>
      <c r="L70" s="35">
        <f t="shared" si="30"/>
        <v>956.80232180081612</v>
      </c>
      <c r="M70" s="35">
        <f t="shared" si="30"/>
        <v>1056.9339418672243</v>
      </c>
      <c r="N70" s="35">
        <f t="shared" si="30"/>
        <v>1149.6110751713243</v>
      </c>
      <c r="O70" s="35">
        <f t="shared" si="30"/>
        <v>1259.8609659731962</v>
      </c>
      <c r="P70" s="35">
        <f t="shared" si="30"/>
        <v>1377.9477257114802</v>
      </c>
      <c r="Q70" s="35">
        <f t="shared" si="30"/>
        <v>1470.3937955913068</v>
      </c>
      <c r="R70" s="35">
        <f t="shared" si="30"/>
        <v>1564.3587056754059</v>
      </c>
      <c r="S70" s="35">
        <f t="shared" si="30"/>
        <v>1665.7047582978316</v>
      </c>
      <c r="T70" s="35">
        <f t="shared" si="30"/>
        <v>1796.9504440925512</v>
      </c>
      <c r="U70" s="35">
        <f t="shared" si="30"/>
        <v>1940.8903926067967</v>
      </c>
      <c r="V70" s="35">
        <f t="shared" si="30"/>
        <v>2103.5878683303299</v>
      </c>
      <c r="W70" s="35">
        <f t="shared" si="30"/>
        <v>2293.0919818607517</v>
      </c>
      <c r="X70" s="35">
        <f t="shared" si="30"/>
        <v>2473.6139015434892</v>
      </c>
      <c r="Y70" s="35">
        <f t="shared" si="30"/>
        <v>2643.4640590389422</v>
      </c>
      <c r="Z70" s="35">
        <f t="shared" si="30"/>
        <v>2818.5861556259588</v>
      </c>
      <c r="AA70" s="35">
        <f t="shared" si="30"/>
        <v>3004.2740721024975</v>
      </c>
      <c r="AB70" s="35">
        <f t="shared" si="30"/>
        <v>3181.2696686886384</v>
      </c>
      <c r="AC70" s="35">
        <f t="shared" si="30"/>
        <v>3393.2003119604697</v>
      </c>
      <c r="AD70" s="35">
        <f t="shared" si="30"/>
        <v>3666.0290551359335</v>
      </c>
      <c r="AE70" s="35">
        <f t="shared" si="30"/>
        <v>3952.2116667877813</v>
      </c>
      <c r="AF70" s="35">
        <f t="shared" si="30"/>
        <v>4215.8345753790109</v>
      </c>
      <c r="AG70" s="35">
        <f t="shared" si="30"/>
        <v>4474.4598453100907</v>
      </c>
      <c r="AH70" s="35">
        <f t="shared" si="30"/>
        <v>4746.9267025325262</v>
      </c>
      <c r="AI70" s="35">
        <f t="shared" si="30"/>
        <v>5036.9643180527573</v>
      </c>
      <c r="AJ70" s="35">
        <f t="shared" si="30"/>
        <v>5334.9066580865838</v>
      </c>
      <c r="AK70" s="35">
        <f t="shared" si="30"/>
        <v>5582.5327694869993</v>
      </c>
      <c r="AL70" s="35">
        <f t="shared" si="30"/>
        <v>5842.4924221638785</v>
      </c>
      <c r="AM70" s="35">
        <f t="shared" si="30"/>
        <v>6013.9053971363728</v>
      </c>
      <c r="AN70" s="35">
        <f t="shared" si="30"/>
        <v>6165.3195402674683</v>
      </c>
      <c r="AO70" s="35">
        <f t="shared" si="30"/>
        <v>6342.7132270216989</v>
      </c>
      <c r="AP70" s="35">
        <f t="shared" si="30"/>
        <v>6492.3399906918767</v>
      </c>
      <c r="AQ70" s="35">
        <f t="shared" si="30"/>
        <v>6629.6428990441163</v>
      </c>
      <c r="AR70" s="35">
        <f t="shared" si="30"/>
        <v>6760.8863812978871</v>
      </c>
      <c r="AS70" s="35">
        <f t="shared" si="30"/>
        <v>6917.1222855267915</v>
      </c>
      <c r="AT70" s="35">
        <f t="shared" si="30"/>
        <v>7110.3068379610759</v>
      </c>
      <c r="AU70" s="35">
        <f t="shared" si="30"/>
        <v>7316.714060598666</v>
      </c>
      <c r="AV70" s="35">
        <f t="shared" si="30"/>
        <v>7482.0924186286393</v>
      </c>
      <c r="AW70" s="35">
        <f t="shared" si="30"/>
        <v>7622.6888229792066</v>
      </c>
      <c r="AX70" s="35">
        <f t="shared" si="30"/>
        <v>7786.5254548128632</v>
      </c>
      <c r="AY70" s="35">
        <f t="shared" si="30"/>
        <v>7968.2644380612592</v>
      </c>
      <c r="AZ70" s="35">
        <f t="shared" si="30"/>
        <v>8155.1681138670783</v>
      </c>
      <c r="BA70" s="35">
        <f t="shared" si="30"/>
        <v>8342.9111534273943</v>
      </c>
      <c r="BB70" s="35">
        <f t="shared" si="30"/>
        <v>8570.0358086401047</v>
      </c>
      <c r="BC70" s="35">
        <f t="shared" si="30"/>
        <v>8805.5131194483747</v>
      </c>
      <c r="BD70" s="35">
        <f t="shared" si="30"/>
        <v>8979.0470552765273</v>
      </c>
      <c r="BE70" s="35">
        <f t="shared" si="30"/>
        <v>9166.5597171157096</v>
      </c>
      <c r="BF70" s="35">
        <f t="shared" si="30"/>
        <v>9357.718879098391</v>
      </c>
      <c r="BG70" s="35">
        <f t="shared" si="30"/>
        <v>9569.4484848628708</v>
      </c>
      <c r="BH70" s="35">
        <f t="shared" si="30"/>
        <v>9798.0116847447862</v>
      </c>
      <c r="BI70" s="35">
        <f t="shared" si="30"/>
        <v>10046.215098570245</v>
      </c>
      <c r="BJ70" s="35">
        <f t="shared" si="30"/>
        <v>10311.096582961072</v>
      </c>
      <c r="BK70" s="35">
        <f t="shared" si="30"/>
        <v>10560.661480530864</v>
      </c>
      <c r="BL70" s="35">
        <f t="shared" si="30"/>
        <v>10810.01832989628</v>
      </c>
      <c r="BM70" s="35">
        <f t="shared" si="30"/>
        <v>11093.637717725836</v>
      </c>
      <c r="BN70" s="35">
        <f t="shared" si="30"/>
        <v>11361.257717725835</v>
      </c>
      <c r="BO70" s="35">
        <f t="shared" si="30"/>
        <v>11632.448569070213</v>
      </c>
      <c r="BP70" s="35">
        <f t="shared" ref="BP70:BT70" si="31">+BP21+BP22+BP23</f>
        <v>11930.266421073444</v>
      </c>
      <c r="BQ70" s="35">
        <f t="shared" si="31"/>
        <v>12322.649286111846</v>
      </c>
      <c r="BR70" s="35">
        <f t="shared" si="31"/>
        <v>12790.633229075131</v>
      </c>
      <c r="BS70" s="35">
        <f t="shared" si="31"/>
        <v>13284.636298144445</v>
      </c>
      <c r="BT70" s="35">
        <f t="shared" si="31"/>
        <v>13704.198643241594</v>
      </c>
      <c r="BU70" s="35">
        <f t="shared" si="8"/>
        <v>2.568779459799722</v>
      </c>
    </row>
    <row r="71" spans="1:73" x14ac:dyDescent="0.25">
      <c r="A71" t="s">
        <v>479</v>
      </c>
      <c r="B71">
        <v>36</v>
      </c>
      <c r="C71" s="35">
        <f>+C24</f>
        <v>0</v>
      </c>
      <c r="D71" s="35">
        <f t="shared" ref="D71:BO74" si="32">+D24</f>
        <v>36.109405472889065</v>
      </c>
      <c r="E71" s="35">
        <f t="shared" si="32"/>
        <v>81.306866836785844</v>
      </c>
      <c r="F71" s="35">
        <f t="shared" si="32"/>
        <v>108.93927311514136</v>
      </c>
      <c r="G71" s="35">
        <f t="shared" si="32"/>
        <v>142.97109855198551</v>
      </c>
      <c r="H71" s="35">
        <f t="shared" si="32"/>
        <v>179.75267415462116</v>
      </c>
      <c r="I71" s="35">
        <f t="shared" si="32"/>
        <v>221.16942760375798</v>
      </c>
      <c r="J71" s="35">
        <f t="shared" si="32"/>
        <v>259.69500766066449</v>
      </c>
      <c r="K71" s="35">
        <f t="shared" si="32"/>
        <v>291.29655513726902</v>
      </c>
      <c r="L71" s="35">
        <f t="shared" si="32"/>
        <v>335.5727079310924</v>
      </c>
      <c r="M71" s="35">
        <f t="shared" si="32"/>
        <v>388.80056912428847</v>
      </c>
      <c r="N71" s="35">
        <f t="shared" si="32"/>
        <v>435.42623965894091</v>
      </c>
      <c r="O71" s="35">
        <f t="shared" si="32"/>
        <v>481.18233300088298</v>
      </c>
      <c r="P71" s="35">
        <f t="shared" si="32"/>
        <v>534.89613344820862</v>
      </c>
      <c r="Q71" s="35">
        <f t="shared" si="32"/>
        <v>583.17469673778737</v>
      </c>
      <c r="R71" s="35">
        <f t="shared" si="32"/>
        <v>626.63346765168319</v>
      </c>
      <c r="S71" s="35">
        <f t="shared" si="32"/>
        <v>673.66699483557136</v>
      </c>
      <c r="T71" s="35">
        <f t="shared" si="32"/>
        <v>738.76943453786873</v>
      </c>
      <c r="U71" s="35">
        <f t="shared" si="32"/>
        <v>816.50721524254811</v>
      </c>
      <c r="V71" s="35">
        <f t="shared" si="32"/>
        <v>904.83889614132102</v>
      </c>
      <c r="W71" s="35">
        <f t="shared" si="32"/>
        <v>1001.5084058292443</v>
      </c>
      <c r="X71" s="35">
        <f t="shared" si="32"/>
        <v>1094.1919957381067</v>
      </c>
      <c r="Y71" s="35">
        <f t="shared" si="32"/>
        <v>1192.7802461281199</v>
      </c>
      <c r="Z71" s="35">
        <f t="shared" si="32"/>
        <v>1296.7451363804119</v>
      </c>
      <c r="AA71" s="35">
        <f t="shared" si="32"/>
        <v>1396.3613396206697</v>
      </c>
      <c r="AB71" s="35">
        <f t="shared" si="32"/>
        <v>1496.2265620273683</v>
      </c>
      <c r="AC71" s="35">
        <f t="shared" si="32"/>
        <v>1615.7115302274856</v>
      </c>
      <c r="AD71" s="35">
        <f t="shared" si="32"/>
        <v>1756.215331546533</v>
      </c>
      <c r="AE71" s="35">
        <f t="shared" si="32"/>
        <v>1914.7120247092628</v>
      </c>
      <c r="AF71" s="35">
        <f t="shared" si="32"/>
        <v>2030.4918077187947</v>
      </c>
      <c r="AG71" s="35">
        <f t="shared" si="32"/>
        <v>2148.4749369018555</v>
      </c>
      <c r="AH71" s="35">
        <f t="shared" si="32"/>
        <v>2303.1957139738133</v>
      </c>
      <c r="AI71" s="35">
        <f t="shared" si="32"/>
        <v>2495.7358269635988</v>
      </c>
      <c r="AJ71" s="35">
        <f t="shared" si="32"/>
        <v>2675.5973061097911</v>
      </c>
      <c r="AK71" s="35">
        <f t="shared" si="32"/>
        <v>2827.0859976192064</v>
      </c>
      <c r="AL71" s="35">
        <f t="shared" si="32"/>
        <v>2967.8952331100236</v>
      </c>
      <c r="AM71" s="35">
        <f t="shared" si="32"/>
        <v>3059.9466964631088</v>
      </c>
      <c r="AN71" s="35">
        <f t="shared" si="32"/>
        <v>3158.8203070097675</v>
      </c>
      <c r="AO71" s="35">
        <f t="shared" si="32"/>
        <v>3300.7553652761885</v>
      </c>
      <c r="AP71" s="35">
        <f t="shared" si="32"/>
        <v>3464.6454216379288</v>
      </c>
      <c r="AQ71" s="35">
        <f t="shared" si="32"/>
        <v>3621.5510942911878</v>
      </c>
      <c r="AR71" s="35">
        <f t="shared" si="32"/>
        <v>3759.0594482230499</v>
      </c>
      <c r="AS71" s="35">
        <f t="shared" si="32"/>
        <v>3894.297368036694</v>
      </c>
      <c r="AT71" s="35">
        <f t="shared" si="32"/>
        <v>4056.584140286885</v>
      </c>
      <c r="AU71" s="35">
        <f t="shared" si="32"/>
        <v>4220.6357118407141</v>
      </c>
      <c r="AV71" s="35">
        <f t="shared" si="32"/>
        <v>4328.0508498771969</v>
      </c>
      <c r="AW71" s="35">
        <f t="shared" si="32"/>
        <v>4437.0953430173449</v>
      </c>
      <c r="AX71" s="35">
        <f t="shared" si="32"/>
        <v>4577.7870140936111</v>
      </c>
      <c r="AY71" s="35">
        <f t="shared" si="32"/>
        <v>4738.4952701458278</v>
      </c>
      <c r="AZ71" s="35">
        <f t="shared" si="32"/>
        <v>4918.1620230612516</v>
      </c>
      <c r="BA71" s="35">
        <f t="shared" si="32"/>
        <v>5120.284449291129</v>
      </c>
      <c r="BB71" s="35">
        <f t="shared" si="32"/>
        <v>5330.5057912822858</v>
      </c>
      <c r="BC71" s="35">
        <f t="shared" si="32"/>
        <v>5572.899147525588</v>
      </c>
      <c r="BD71" s="35">
        <f t="shared" si="32"/>
        <v>5822.2302364324478</v>
      </c>
      <c r="BE71" s="35">
        <f t="shared" si="32"/>
        <v>6077.5157057182596</v>
      </c>
      <c r="BF71" s="35">
        <f t="shared" si="32"/>
        <v>6308.9913959243568</v>
      </c>
      <c r="BG71" s="35">
        <f t="shared" si="32"/>
        <v>6528.2077645020745</v>
      </c>
      <c r="BH71" s="35">
        <f t="shared" si="32"/>
        <v>6757.9263682039664</v>
      </c>
      <c r="BI71" s="35">
        <f t="shared" si="32"/>
        <v>7025.0460046916614</v>
      </c>
      <c r="BJ71" s="35">
        <f t="shared" si="32"/>
        <v>7350.912716274187</v>
      </c>
      <c r="BK71" s="35">
        <f t="shared" si="32"/>
        <v>7717.9855067528051</v>
      </c>
      <c r="BL71" s="35">
        <f t="shared" si="32"/>
        <v>8068.1685633248908</v>
      </c>
      <c r="BM71" s="35">
        <f t="shared" si="32"/>
        <v>8391.2345621142013</v>
      </c>
      <c r="BN71" s="35">
        <f t="shared" si="32"/>
        <v>8585.1945621142004</v>
      </c>
      <c r="BO71" s="35">
        <f t="shared" si="32"/>
        <v>8873.3756594525494</v>
      </c>
      <c r="BP71" s="35">
        <f t="shared" ref="BP71:BT75" si="33">+BP24</f>
        <v>9176.6168695985198</v>
      </c>
      <c r="BQ71" s="35">
        <f t="shared" si="33"/>
        <v>9527.5920096326226</v>
      </c>
      <c r="BR71" s="35">
        <f t="shared" si="33"/>
        <v>9847.6504904842895</v>
      </c>
      <c r="BS71" s="35">
        <f t="shared" si="33"/>
        <v>10214.21802991702</v>
      </c>
      <c r="BT71" s="35">
        <f t="shared" si="33"/>
        <v>10589.400345172147</v>
      </c>
      <c r="BU71" s="35">
        <f t="shared" si="8"/>
        <v>3.9577705961173586</v>
      </c>
    </row>
    <row r="72" spans="1:73" x14ac:dyDescent="0.25">
      <c r="A72" t="s">
        <v>480</v>
      </c>
      <c r="B72">
        <v>39</v>
      </c>
      <c r="C72" s="35">
        <f>+C25</f>
        <v>0</v>
      </c>
      <c r="D72" s="35">
        <f t="shared" si="32"/>
        <v>9.9781732698159438</v>
      </c>
      <c r="E72" s="35">
        <f t="shared" si="32"/>
        <v>23.226883248656936</v>
      </c>
      <c r="F72" s="35">
        <f t="shared" si="32"/>
        <v>33.921625038805686</v>
      </c>
      <c r="G72" s="35">
        <f t="shared" si="32"/>
        <v>47.55435559674352</v>
      </c>
      <c r="H72" s="35">
        <f t="shared" si="32"/>
        <v>64.745646113491802</v>
      </c>
      <c r="I72" s="35">
        <f t="shared" si="32"/>
        <v>82.250058649903224</v>
      </c>
      <c r="J72" s="35">
        <f t="shared" si="32"/>
        <v>98.504301916588446</v>
      </c>
      <c r="K72" s="35">
        <f t="shared" si="32"/>
        <v>113.55395334342163</v>
      </c>
      <c r="L72" s="35">
        <f t="shared" si="32"/>
        <v>134.31912192035665</v>
      </c>
      <c r="M72" s="35">
        <f t="shared" si="32"/>
        <v>157.0223858087578</v>
      </c>
      <c r="N72" s="35">
        <f t="shared" si="32"/>
        <v>179.02425026454614</v>
      </c>
      <c r="O72" s="35">
        <f t="shared" si="32"/>
        <v>193.67452815181579</v>
      </c>
      <c r="P72" s="35">
        <f t="shared" si="32"/>
        <v>210.70810877040958</v>
      </c>
      <c r="Q72" s="35">
        <f t="shared" si="32"/>
        <v>226.30797181707607</v>
      </c>
      <c r="R72" s="35">
        <f t="shared" si="32"/>
        <v>240.67689328939477</v>
      </c>
      <c r="S72" s="35">
        <f t="shared" si="32"/>
        <v>255.04825306503477</v>
      </c>
      <c r="T72" s="35">
        <f t="shared" si="32"/>
        <v>274.06683609829042</v>
      </c>
      <c r="U72" s="35">
        <f t="shared" si="32"/>
        <v>295.9084164999644</v>
      </c>
      <c r="V72" s="35">
        <f t="shared" si="32"/>
        <v>320.54744069692669</v>
      </c>
      <c r="W72" s="35">
        <f t="shared" si="32"/>
        <v>346.08219594768264</v>
      </c>
      <c r="X72" s="35">
        <f t="shared" si="32"/>
        <v>365.30090272603258</v>
      </c>
      <c r="Y72" s="35">
        <f t="shared" si="32"/>
        <v>384.97122812184398</v>
      </c>
      <c r="Z72" s="35">
        <f t="shared" si="32"/>
        <v>405.76958032879719</v>
      </c>
      <c r="AA72" s="35">
        <f t="shared" si="32"/>
        <v>432.99270903081759</v>
      </c>
      <c r="AB72" s="35">
        <f t="shared" si="32"/>
        <v>463.9873864192507</v>
      </c>
      <c r="AC72" s="35">
        <f t="shared" si="32"/>
        <v>489.60049489159798</v>
      </c>
      <c r="AD72" s="35">
        <f t="shared" si="32"/>
        <v>521.26688355470299</v>
      </c>
      <c r="AE72" s="35">
        <f t="shared" si="32"/>
        <v>566.68000687925428</v>
      </c>
      <c r="AF72" s="35">
        <f t="shared" si="32"/>
        <v>624.99344842593916</v>
      </c>
      <c r="AG72" s="35">
        <f t="shared" si="32"/>
        <v>687.51373288513537</v>
      </c>
      <c r="AH72" s="35">
        <f t="shared" si="32"/>
        <v>760.05865955245247</v>
      </c>
      <c r="AI72" s="35">
        <f t="shared" si="32"/>
        <v>828.05806257638335</v>
      </c>
      <c r="AJ72" s="35">
        <f t="shared" si="32"/>
        <v>892.7741610915607</v>
      </c>
      <c r="AK72" s="35">
        <f t="shared" si="32"/>
        <v>962.79735587215623</v>
      </c>
      <c r="AL72" s="35">
        <f t="shared" si="32"/>
        <v>1073.2096518536155</v>
      </c>
      <c r="AM72" s="35">
        <f t="shared" si="32"/>
        <v>1146.7167946863383</v>
      </c>
      <c r="AN72" s="35">
        <f t="shared" si="32"/>
        <v>1185.9660893610458</v>
      </c>
      <c r="AO72" s="35">
        <f t="shared" si="32"/>
        <v>1225.7530065876917</v>
      </c>
      <c r="AP72" s="35">
        <f t="shared" si="32"/>
        <v>1261.2132816097401</v>
      </c>
      <c r="AQ72" s="35">
        <f t="shared" si="32"/>
        <v>1279.9266851434322</v>
      </c>
      <c r="AR72" s="35">
        <f t="shared" si="32"/>
        <v>1297.5646505268401</v>
      </c>
      <c r="AS72" s="35">
        <f t="shared" si="32"/>
        <v>1318.9464556782984</v>
      </c>
      <c r="AT72" s="35">
        <f t="shared" si="32"/>
        <v>1344.4952397444699</v>
      </c>
      <c r="AU72" s="35">
        <f t="shared" si="32"/>
        <v>1368.0337375405743</v>
      </c>
      <c r="AV72" s="35">
        <f t="shared" si="32"/>
        <v>1386.8753663081061</v>
      </c>
      <c r="AW72" s="35">
        <f t="shared" si="32"/>
        <v>1401.3595598553211</v>
      </c>
      <c r="AX72" s="35">
        <f t="shared" si="32"/>
        <v>1431.1971287361669</v>
      </c>
      <c r="AY72" s="35">
        <f t="shared" si="32"/>
        <v>1461.5621154755593</v>
      </c>
      <c r="AZ72" s="35">
        <f t="shared" si="32"/>
        <v>1493.6592807108966</v>
      </c>
      <c r="BA72" s="35">
        <f t="shared" si="32"/>
        <v>1528.1652798001139</v>
      </c>
      <c r="BB72" s="35">
        <f t="shared" si="32"/>
        <v>1569.7613383649273</v>
      </c>
      <c r="BC72" s="35">
        <f t="shared" si="32"/>
        <v>1611.1687740694845</v>
      </c>
      <c r="BD72" s="35">
        <f t="shared" si="32"/>
        <v>1671.8282690800615</v>
      </c>
      <c r="BE72" s="35">
        <f t="shared" si="32"/>
        <v>1731.5032451422828</v>
      </c>
      <c r="BF72" s="35">
        <f t="shared" si="32"/>
        <v>1799.5579781947117</v>
      </c>
      <c r="BG72" s="35">
        <f t="shared" si="32"/>
        <v>1841.0413093933348</v>
      </c>
      <c r="BH72" s="35">
        <f t="shared" si="32"/>
        <v>1894.3909857494659</v>
      </c>
      <c r="BI72" s="35">
        <f t="shared" si="32"/>
        <v>1959.0802167840525</v>
      </c>
      <c r="BJ72" s="35">
        <f t="shared" si="32"/>
        <v>2049.8402484326975</v>
      </c>
      <c r="BK72" s="35">
        <f t="shared" si="32"/>
        <v>2184.5397127020447</v>
      </c>
      <c r="BL72" s="35">
        <f t="shared" si="32"/>
        <v>2367.40375239987</v>
      </c>
      <c r="BM72" s="35">
        <f t="shared" si="32"/>
        <v>2550.1304394587119</v>
      </c>
      <c r="BN72" s="35">
        <f t="shared" si="32"/>
        <v>2699.0904394587119</v>
      </c>
      <c r="BO72" s="35">
        <f t="shared" si="32"/>
        <v>2866.4488268422774</v>
      </c>
      <c r="BP72" s="35">
        <f t="shared" si="33"/>
        <v>3084.7131381423478</v>
      </c>
      <c r="BQ72" s="35">
        <f t="shared" si="33"/>
        <v>3370.114453120872</v>
      </c>
      <c r="BR72" s="35">
        <f t="shared" si="33"/>
        <v>3647.3363547170984</v>
      </c>
      <c r="BS72" s="35">
        <f t="shared" si="33"/>
        <v>3938.4401798191384</v>
      </c>
      <c r="BT72" s="35">
        <f t="shared" si="33"/>
        <v>4172.86108557036</v>
      </c>
      <c r="BU72" s="35">
        <f t="shared" si="8"/>
        <v>4.6740388190316384</v>
      </c>
    </row>
    <row r="73" spans="1:73" x14ac:dyDescent="0.25">
      <c r="A73" t="s">
        <v>481</v>
      </c>
      <c r="B73">
        <v>40</v>
      </c>
      <c r="C73" s="35">
        <f>+C26</f>
        <v>0</v>
      </c>
      <c r="D73" s="35">
        <f t="shared" si="32"/>
        <v>4.3516750375025683</v>
      </c>
      <c r="E73" s="35">
        <f t="shared" si="32"/>
        <v>10.320269090944816</v>
      </c>
      <c r="F73" s="35">
        <f t="shared" si="32"/>
        <v>14.404827369494116</v>
      </c>
      <c r="G73" s="35">
        <f t="shared" si="32"/>
        <v>18.852681399079419</v>
      </c>
      <c r="H73" s="35">
        <f t="shared" si="32"/>
        <v>22.955613758953731</v>
      </c>
      <c r="I73" s="35">
        <f t="shared" si="32"/>
        <v>27.403966499565243</v>
      </c>
      <c r="J73" s="35">
        <f t="shared" si="32"/>
        <v>32.75806779335727</v>
      </c>
      <c r="K73" s="35">
        <f t="shared" si="32"/>
        <v>38.181387542564799</v>
      </c>
      <c r="L73" s="35">
        <f t="shared" si="32"/>
        <v>44.641686527167323</v>
      </c>
      <c r="M73" s="35">
        <f t="shared" si="32"/>
        <v>52.193646402060963</v>
      </c>
      <c r="N73" s="35">
        <f t="shared" si="32"/>
        <v>60.366422957617047</v>
      </c>
      <c r="O73" s="35">
        <f t="shared" si="32"/>
        <v>68.009259890364078</v>
      </c>
      <c r="P73" s="35">
        <f t="shared" si="32"/>
        <v>76.681366923734743</v>
      </c>
      <c r="Q73" s="35">
        <f t="shared" si="32"/>
        <v>85.853858424402219</v>
      </c>
      <c r="R73" s="35">
        <f t="shared" si="32"/>
        <v>95.325182490373422</v>
      </c>
      <c r="S73" s="35">
        <f t="shared" si="32"/>
        <v>105.86225877823239</v>
      </c>
      <c r="T73" s="35">
        <f t="shared" si="32"/>
        <v>116.5803714959753</v>
      </c>
      <c r="U73" s="35">
        <f t="shared" si="32"/>
        <v>128.90790541623912</v>
      </c>
      <c r="V73" s="35">
        <f t="shared" si="32"/>
        <v>144.39730600166016</v>
      </c>
      <c r="W73" s="35">
        <f t="shared" si="32"/>
        <v>162.82862587108167</v>
      </c>
      <c r="X73" s="35">
        <f t="shared" si="32"/>
        <v>182.47948605069953</v>
      </c>
      <c r="Y73" s="35">
        <f t="shared" si="32"/>
        <v>204.38976650884638</v>
      </c>
      <c r="Z73" s="35">
        <f t="shared" si="32"/>
        <v>228.8279587343724</v>
      </c>
      <c r="AA73" s="35">
        <f t="shared" si="32"/>
        <v>253.56608149171427</v>
      </c>
      <c r="AB73" s="35">
        <f t="shared" si="32"/>
        <v>278.86333197205448</v>
      </c>
      <c r="AC73" s="35">
        <f t="shared" si="32"/>
        <v>303.83573653196669</v>
      </c>
      <c r="AD73" s="35">
        <f t="shared" si="32"/>
        <v>330.54182199605481</v>
      </c>
      <c r="AE73" s="35">
        <f t="shared" si="32"/>
        <v>357.73687609099403</v>
      </c>
      <c r="AF73" s="35">
        <f t="shared" si="32"/>
        <v>380.85325038698255</v>
      </c>
      <c r="AG73" s="35">
        <f t="shared" si="32"/>
        <v>408.19167251728737</v>
      </c>
      <c r="AH73" s="35">
        <f t="shared" si="32"/>
        <v>439.23497001090925</v>
      </c>
      <c r="AI73" s="35">
        <f t="shared" si="32"/>
        <v>475.03415189155055</v>
      </c>
      <c r="AJ73" s="35">
        <f t="shared" si="32"/>
        <v>514.59313373005489</v>
      </c>
      <c r="AK73" s="35">
        <f t="shared" si="32"/>
        <v>555.82652800299081</v>
      </c>
      <c r="AL73" s="35">
        <f t="shared" si="32"/>
        <v>597.66096423460453</v>
      </c>
      <c r="AM73" s="35">
        <f t="shared" si="32"/>
        <v>640.77496119965065</v>
      </c>
      <c r="AN73" s="35">
        <f t="shared" si="32"/>
        <v>685.14965606570888</v>
      </c>
      <c r="AO73" s="35">
        <f t="shared" si="32"/>
        <v>738.60176378722895</v>
      </c>
      <c r="AP73" s="35">
        <f t="shared" si="32"/>
        <v>797.5524548673535</v>
      </c>
      <c r="AQ73" s="35">
        <f t="shared" si="32"/>
        <v>859.16747602256203</v>
      </c>
      <c r="AR73" s="35">
        <f t="shared" si="32"/>
        <v>928.67922890463001</v>
      </c>
      <c r="AS73" s="35">
        <f t="shared" si="32"/>
        <v>1002.1208820256303</v>
      </c>
      <c r="AT73" s="35">
        <f t="shared" si="32"/>
        <v>1083.2325008847506</v>
      </c>
      <c r="AU73" s="35">
        <f t="shared" si="32"/>
        <v>1157.3376116592854</v>
      </c>
      <c r="AV73" s="35">
        <f t="shared" si="32"/>
        <v>1229.2124413875372</v>
      </c>
      <c r="AW73" s="35">
        <f t="shared" si="32"/>
        <v>1301.8074329493638</v>
      </c>
      <c r="AX73" s="35">
        <f t="shared" si="32"/>
        <v>1381.3875117405503</v>
      </c>
      <c r="AY73" s="35">
        <f t="shared" si="32"/>
        <v>1471.2583782636468</v>
      </c>
      <c r="AZ73" s="35">
        <f t="shared" si="32"/>
        <v>1569.6995945330414</v>
      </c>
      <c r="BA73" s="35">
        <f t="shared" si="32"/>
        <v>1676.0700179954595</v>
      </c>
      <c r="BB73" s="35">
        <f t="shared" si="32"/>
        <v>1784.9183961247554</v>
      </c>
      <c r="BC73" s="35">
        <f t="shared" si="32"/>
        <v>1909.998616168062</v>
      </c>
      <c r="BD73" s="35">
        <f t="shared" si="32"/>
        <v>2048.0134843358728</v>
      </c>
      <c r="BE73" s="35">
        <f t="shared" si="32"/>
        <v>2193.755456544935</v>
      </c>
      <c r="BF73" s="35">
        <f t="shared" si="32"/>
        <v>2348.24405661435</v>
      </c>
      <c r="BG73" s="35">
        <f t="shared" si="32"/>
        <v>2500.8834905182571</v>
      </c>
      <c r="BH73" s="35">
        <f t="shared" si="32"/>
        <v>2665.5907246111765</v>
      </c>
      <c r="BI73" s="35">
        <f t="shared" si="32"/>
        <v>2846.4851762003786</v>
      </c>
      <c r="BJ73" s="35">
        <f t="shared" si="32"/>
        <v>3048.8513164139977</v>
      </c>
      <c r="BK73" s="35">
        <f t="shared" si="32"/>
        <v>3255.1829410315449</v>
      </c>
      <c r="BL73" s="35">
        <f t="shared" si="32"/>
        <v>3466.6798787354819</v>
      </c>
      <c r="BM73" s="35">
        <f t="shared" si="32"/>
        <v>3671.6472701590819</v>
      </c>
      <c r="BN73" s="35">
        <f t="shared" si="32"/>
        <v>3875.317270159082</v>
      </c>
      <c r="BO73" s="35">
        <f t="shared" si="32"/>
        <v>4107.8939040402211</v>
      </c>
      <c r="BP73" s="35">
        <f t="shared" si="33"/>
        <v>4368.6749139294734</v>
      </c>
      <c r="BQ73" s="35">
        <f t="shared" si="33"/>
        <v>4659.6309115889981</v>
      </c>
      <c r="BR73" s="35">
        <f t="shared" si="33"/>
        <v>4958.8020833835335</v>
      </c>
      <c r="BS73" s="35">
        <f t="shared" si="33"/>
        <v>5288.3418140361809</v>
      </c>
      <c r="BT73" s="35">
        <f t="shared" si="33"/>
        <v>5642.8609840149193</v>
      </c>
      <c r="BU73" s="35">
        <f t="shared" si="8"/>
        <v>10.965674849006147</v>
      </c>
    </row>
    <row r="74" spans="1:73" x14ac:dyDescent="0.25">
      <c r="A74" t="s">
        <v>482</v>
      </c>
      <c r="B74">
        <v>41</v>
      </c>
      <c r="C74" s="35">
        <f>+C27</f>
        <v>0</v>
      </c>
      <c r="D74" s="35">
        <f t="shared" si="32"/>
        <v>1.723605620861222</v>
      </c>
      <c r="E74" s="35">
        <f t="shared" si="32"/>
        <v>3.6189238317706485</v>
      </c>
      <c r="F74" s="35">
        <f t="shared" si="32"/>
        <v>5.2107164451358825</v>
      </c>
      <c r="G74" s="35">
        <f t="shared" si="32"/>
        <v>7.968319067314912</v>
      </c>
      <c r="H74" s="35">
        <f t="shared" si="32"/>
        <v>10.961829887673094</v>
      </c>
      <c r="I74" s="35">
        <f t="shared" si="32"/>
        <v>13.230657694725108</v>
      </c>
      <c r="J74" s="35">
        <f t="shared" si="32"/>
        <v>15.317011947527789</v>
      </c>
      <c r="K74" s="35">
        <f t="shared" si="32"/>
        <v>17.174724638379491</v>
      </c>
      <c r="L74" s="35">
        <f t="shared" si="32"/>
        <v>19.694015922839348</v>
      </c>
      <c r="M74" s="35">
        <f t="shared" si="32"/>
        <v>22.574899603421677</v>
      </c>
      <c r="N74" s="35">
        <f t="shared" si="32"/>
        <v>25.795399652853142</v>
      </c>
      <c r="O74" s="35">
        <f t="shared" si="32"/>
        <v>28.225413326515067</v>
      </c>
      <c r="P74" s="35">
        <f t="shared" si="32"/>
        <v>31.166315417109526</v>
      </c>
      <c r="Q74" s="35">
        <f t="shared" si="32"/>
        <v>34.668566166052749</v>
      </c>
      <c r="R74" s="35">
        <f t="shared" si="32"/>
        <v>38.729070942182162</v>
      </c>
      <c r="S74" s="35">
        <f t="shared" si="32"/>
        <v>43.352711417190839</v>
      </c>
      <c r="T74" s="35">
        <f t="shared" si="32"/>
        <v>49.324543213397959</v>
      </c>
      <c r="U74" s="35">
        <f t="shared" si="32"/>
        <v>55.566457854659674</v>
      </c>
      <c r="V74" s="35">
        <f t="shared" si="32"/>
        <v>62.887221940090079</v>
      </c>
      <c r="W74" s="35">
        <f t="shared" si="32"/>
        <v>70.593289398437875</v>
      </c>
      <c r="X74" s="35">
        <f t="shared" si="32"/>
        <v>75.453316745761725</v>
      </c>
      <c r="Y74" s="35">
        <f t="shared" si="32"/>
        <v>81.356303895190223</v>
      </c>
      <c r="Z74" s="35">
        <f t="shared" si="32"/>
        <v>87.819824973419799</v>
      </c>
      <c r="AA74" s="35">
        <f t="shared" si="32"/>
        <v>95.770650901908652</v>
      </c>
      <c r="AB74" s="35">
        <f t="shared" si="32"/>
        <v>103.33297056343726</v>
      </c>
      <c r="AC74" s="35">
        <f t="shared" si="32"/>
        <v>111.85558478515998</v>
      </c>
      <c r="AD74" s="35">
        <f t="shared" si="32"/>
        <v>121.80479044486337</v>
      </c>
      <c r="AE74" s="35">
        <f t="shared" si="32"/>
        <v>133.00822698046133</v>
      </c>
      <c r="AF74" s="35">
        <f t="shared" si="32"/>
        <v>142.89032797780769</v>
      </c>
      <c r="AG74" s="35">
        <f t="shared" si="32"/>
        <v>154.8363923066224</v>
      </c>
      <c r="AH74" s="35">
        <f t="shared" si="32"/>
        <v>166.08869879439308</v>
      </c>
      <c r="AI74" s="35">
        <f t="shared" si="32"/>
        <v>185.86365344135328</v>
      </c>
      <c r="AJ74" s="35">
        <f t="shared" si="32"/>
        <v>211.56167688316745</v>
      </c>
      <c r="AK74" s="35">
        <f t="shared" si="32"/>
        <v>239.25797730827807</v>
      </c>
      <c r="AL74" s="35">
        <f t="shared" si="32"/>
        <v>272.10178673901339</v>
      </c>
      <c r="AM74" s="35">
        <f t="shared" si="32"/>
        <v>297.39573323473394</v>
      </c>
      <c r="AN74" s="35">
        <f t="shared" si="32"/>
        <v>322.69285456112397</v>
      </c>
      <c r="AO74" s="35">
        <f t="shared" si="32"/>
        <v>352.83604967467829</v>
      </c>
      <c r="AP74" s="35">
        <f t="shared" si="32"/>
        <v>383.95060711928846</v>
      </c>
      <c r="AQ74" s="35">
        <f t="shared" si="32"/>
        <v>416.91418310375695</v>
      </c>
      <c r="AR74" s="35">
        <f t="shared" si="32"/>
        <v>449.88821726520581</v>
      </c>
      <c r="AS74" s="35">
        <f t="shared" si="32"/>
        <v>486.21237762328434</v>
      </c>
      <c r="AT74" s="35">
        <f t="shared" si="32"/>
        <v>522.08980037866411</v>
      </c>
      <c r="AU74" s="35">
        <f t="shared" si="32"/>
        <v>554.57569543920283</v>
      </c>
      <c r="AV74" s="35">
        <f t="shared" si="32"/>
        <v>581.46949311969308</v>
      </c>
      <c r="AW74" s="35">
        <f t="shared" si="32"/>
        <v>608.77374642513632</v>
      </c>
      <c r="AX74" s="35">
        <f t="shared" si="32"/>
        <v>635.3546156481151</v>
      </c>
      <c r="AY74" s="35">
        <f t="shared" si="32"/>
        <v>662.94927967139245</v>
      </c>
      <c r="AZ74" s="35">
        <f t="shared" si="32"/>
        <v>692.36543010070227</v>
      </c>
      <c r="BA74" s="35">
        <f t="shared" si="32"/>
        <v>719.86011798320601</v>
      </c>
      <c r="BB74" s="35">
        <f t="shared" si="32"/>
        <v>751.82637699592351</v>
      </c>
      <c r="BC74" s="35">
        <f t="shared" si="32"/>
        <v>791.15424864955105</v>
      </c>
      <c r="BD74" s="35">
        <f t="shared" si="32"/>
        <v>828.57491729578078</v>
      </c>
      <c r="BE74" s="35">
        <f t="shared" si="32"/>
        <v>867.72666251591681</v>
      </c>
      <c r="BF74" s="35">
        <f t="shared" si="32"/>
        <v>910.30945461570832</v>
      </c>
      <c r="BG74" s="35">
        <f t="shared" si="32"/>
        <v>956.52468284042413</v>
      </c>
      <c r="BH74" s="35">
        <f t="shared" si="32"/>
        <v>1004.9289192031213</v>
      </c>
      <c r="BI74" s="35">
        <f t="shared" si="32"/>
        <v>1063.7859440139275</v>
      </c>
      <c r="BJ74" s="35">
        <f t="shared" si="32"/>
        <v>1118.5218359588894</v>
      </c>
      <c r="BK74" s="35">
        <f t="shared" si="32"/>
        <v>1171.3003505561355</v>
      </c>
      <c r="BL74" s="35">
        <f t="shared" si="32"/>
        <v>1216.1653712623381</v>
      </c>
      <c r="BM74" s="35">
        <f t="shared" si="32"/>
        <v>1261.150345799422</v>
      </c>
      <c r="BN74" s="35">
        <f t="shared" si="32"/>
        <v>1295.130345799422</v>
      </c>
      <c r="BO74" s="35">
        <f t="shared" ref="BO74" si="34">+BO27</f>
        <v>1329.7046532906484</v>
      </c>
      <c r="BP74" s="35">
        <f t="shared" si="33"/>
        <v>1366.8422215693506</v>
      </c>
      <c r="BQ74" s="35">
        <f t="shared" si="33"/>
        <v>1411.8515881402918</v>
      </c>
      <c r="BR74" s="35">
        <f t="shared" si="33"/>
        <v>1467.1341842492373</v>
      </c>
      <c r="BS74" s="35">
        <f t="shared" si="33"/>
        <v>1519.881822224452</v>
      </c>
      <c r="BT74" s="35">
        <f t="shared" si="33"/>
        <v>1574.6095065104912</v>
      </c>
      <c r="BU74" s="35">
        <f t="shared" si="8"/>
        <v>7.4427917650702469</v>
      </c>
    </row>
    <row r="75" spans="1:73" x14ac:dyDescent="0.25">
      <c r="A75" t="s">
        <v>483</v>
      </c>
      <c r="B75">
        <v>29</v>
      </c>
      <c r="C75" s="35">
        <f>+C28</f>
        <v>0</v>
      </c>
      <c r="D75" s="35">
        <f t="shared" ref="D75:BO75" si="35">+D28</f>
        <v>8.6103580302726552</v>
      </c>
      <c r="E75" s="35">
        <f t="shared" si="35"/>
        <v>19.125158184174282</v>
      </c>
      <c r="F75" s="35">
        <f t="shared" si="35"/>
        <v>28.602898718725015</v>
      </c>
      <c r="G75" s="35">
        <f t="shared" si="35"/>
        <v>40.736040696145565</v>
      </c>
      <c r="H75" s="35">
        <f t="shared" si="35"/>
        <v>51.760470000720971</v>
      </c>
      <c r="I75" s="35">
        <f t="shared" si="35"/>
        <v>61.15225170429575</v>
      </c>
      <c r="J75" s="35">
        <f t="shared" si="35"/>
        <v>71.494757546732473</v>
      </c>
      <c r="K75" s="35">
        <f t="shared" si="35"/>
        <v>81.944049269134453</v>
      </c>
      <c r="L75" s="35">
        <f t="shared" si="35"/>
        <v>95.791804727677885</v>
      </c>
      <c r="M75" s="35">
        <f t="shared" si="35"/>
        <v>110.27815033266363</v>
      </c>
      <c r="N75" s="35">
        <f t="shared" si="35"/>
        <v>124.22446632827855</v>
      </c>
      <c r="O75" s="35">
        <f t="shared" si="35"/>
        <v>139.64919037996572</v>
      </c>
      <c r="P75" s="35">
        <f t="shared" si="35"/>
        <v>160.49113809727695</v>
      </c>
      <c r="Q75" s="35">
        <f t="shared" si="35"/>
        <v>181.71282482184017</v>
      </c>
      <c r="R75" s="35">
        <f t="shared" si="35"/>
        <v>204.44854389298342</v>
      </c>
      <c r="S75" s="35">
        <f t="shared" si="35"/>
        <v>230.62868655259621</v>
      </c>
      <c r="T75" s="35">
        <f t="shared" si="35"/>
        <v>261.10237260838551</v>
      </c>
      <c r="U75" s="35">
        <f t="shared" si="35"/>
        <v>294.93517235311595</v>
      </c>
      <c r="V75" s="35">
        <f t="shared" si="35"/>
        <v>330.72574712828276</v>
      </c>
      <c r="W75" s="35">
        <f t="shared" si="35"/>
        <v>371.02974110990209</v>
      </c>
      <c r="X75" s="35">
        <f t="shared" si="35"/>
        <v>408.98456256569193</v>
      </c>
      <c r="Y75" s="35">
        <f t="shared" si="35"/>
        <v>449.40171613829415</v>
      </c>
      <c r="Z75" s="35">
        <f t="shared" si="35"/>
        <v>493.19176625124646</v>
      </c>
      <c r="AA75" s="35">
        <f t="shared" si="35"/>
        <v>539.86722059295607</v>
      </c>
      <c r="AB75" s="35">
        <f t="shared" si="35"/>
        <v>585.9652157880023</v>
      </c>
      <c r="AC75" s="35">
        <f t="shared" si="35"/>
        <v>635.51898981411739</v>
      </c>
      <c r="AD75" s="35">
        <f t="shared" si="35"/>
        <v>695.7961502736099</v>
      </c>
      <c r="AE75" s="35">
        <f t="shared" si="35"/>
        <v>767.65540584571522</v>
      </c>
      <c r="AF75" s="35">
        <f t="shared" si="35"/>
        <v>824.20451399047886</v>
      </c>
      <c r="AG75" s="35">
        <f t="shared" si="35"/>
        <v>886.35495498334558</v>
      </c>
      <c r="AH75" s="35">
        <f t="shared" si="35"/>
        <v>959.3021679877736</v>
      </c>
      <c r="AI75" s="35">
        <f t="shared" si="35"/>
        <v>1049.9853857986584</v>
      </c>
      <c r="AJ75" s="35">
        <f t="shared" si="35"/>
        <v>1159.9053693848928</v>
      </c>
      <c r="AK75" s="35">
        <f t="shared" si="35"/>
        <v>1274.7824008469088</v>
      </c>
      <c r="AL75" s="35">
        <f t="shared" si="35"/>
        <v>1397.9420052958167</v>
      </c>
      <c r="AM75" s="35">
        <f t="shared" si="35"/>
        <v>1525.5437179581606</v>
      </c>
      <c r="AN75" s="35">
        <f t="shared" si="35"/>
        <v>1650.4424465504894</v>
      </c>
      <c r="AO75" s="35">
        <f t="shared" si="35"/>
        <v>1784.2933379412559</v>
      </c>
      <c r="AP75" s="35">
        <f t="shared" si="35"/>
        <v>1926.8870396614077</v>
      </c>
      <c r="AQ75" s="35">
        <f t="shared" si="35"/>
        <v>2079.0029940045774</v>
      </c>
      <c r="AR75" s="35">
        <f t="shared" si="35"/>
        <v>2242.3583474108509</v>
      </c>
      <c r="AS75" s="35">
        <f t="shared" si="35"/>
        <v>2415.469973764878</v>
      </c>
      <c r="AT75" s="35">
        <f t="shared" si="35"/>
        <v>2598.6670825504839</v>
      </c>
      <c r="AU75" s="35">
        <f t="shared" si="35"/>
        <v>2778.088722687266</v>
      </c>
      <c r="AV75" s="35">
        <f t="shared" si="35"/>
        <v>2952.8491525480222</v>
      </c>
      <c r="AW75" s="35">
        <f t="shared" si="35"/>
        <v>3129.2040433775824</v>
      </c>
      <c r="AX75" s="35">
        <f t="shared" si="35"/>
        <v>3336.0922297343568</v>
      </c>
      <c r="AY75" s="35">
        <f t="shared" si="35"/>
        <v>3565.3839772562128</v>
      </c>
      <c r="AZ75" s="35">
        <f t="shared" si="35"/>
        <v>3813.0958841777992</v>
      </c>
      <c r="BA75" s="35">
        <f t="shared" si="35"/>
        <v>4081.7021127756429</v>
      </c>
      <c r="BB75" s="35">
        <f t="shared" si="35"/>
        <v>4372.6017651767725</v>
      </c>
      <c r="BC75" s="35">
        <f t="shared" si="35"/>
        <v>4690.8303911395988</v>
      </c>
      <c r="BD75" s="35">
        <f t="shared" si="35"/>
        <v>5031.3190584657959</v>
      </c>
      <c r="BE75" s="35">
        <f t="shared" si="35"/>
        <v>5398.9438592517799</v>
      </c>
      <c r="BF75" s="35">
        <f t="shared" si="35"/>
        <v>5782.0148246486997</v>
      </c>
      <c r="BG75" s="35">
        <f t="shared" si="35"/>
        <v>6199.2251061853212</v>
      </c>
      <c r="BH75" s="35">
        <f t="shared" si="35"/>
        <v>6674.9715434925192</v>
      </c>
      <c r="BI75" s="35">
        <f t="shared" si="35"/>
        <v>7191.7865644475887</v>
      </c>
      <c r="BJ75" s="35">
        <f t="shared" si="35"/>
        <v>7761.4503455578742</v>
      </c>
      <c r="BK75" s="35">
        <f t="shared" si="35"/>
        <v>8360.2698277901272</v>
      </c>
      <c r="BL75" s="35">
        <f t="shared" si="35"/>
        <v>8966.3771685645479</v>
      </c>
      <c r="BM75" s="35">
        <f t="shared" si="35"/>
        <v>9543.0786401424284</v>
      </c>
      <c r="BN75" s="35">
        <f t="shared" si="35"/>
        <v>10034.728640142428</v>
      </c>
      <c r="BO75" s="35">
        <f t="shared" si="35"/>
        <v>10532.523617480461</v>
      </c>
      <c r="BP75" s="35">
        <f t="shared" si="33"/>
        <v>11065.648960361934</v>
      </c>
      <c r="BQ75" s="35">
        <f t="shared" si="33"/>
        <v>11563.298054704683</v>
      </c>
      <c r="BR75" s="35">
        <f t="shared" si="33"/>
        <v>12111.2435709362</v>
      </c>
      <c r="BS75" s="35">
        <f t="shared" si="33"/>
        <v>12695.336546869392</v>
      </c>
      <c r="BT75" s="35">
        <f t="shared" si="33"/>
        <v>13316.264328818001</v>
      </c>
      <c r="BU75" s="35">
        <f t="shared" si="8"/>
        <v>11.480474770006214</v>
      </c>
    </row>
    <row r="77" spans="1:73" x14ac:dyDescent="0.25">
      <c r="C77" s="35">
        <f>SUM(C53:C75)</f>
        <v>0</v>
      </c>
      <c r="BT77" s="35" t="e">
        <f>SUM(BT53:BT75)</f>
        <v>#VALUE!</v>
      </c>
    </row>
    <row r="79" spans="1:73" x14ac:dyDescent="0.25">
      <c r="P79">
        <f>+P53/'Total Stock by year_by_det_equi'!P53</f>
        <v>1.0350665521286426E-2</v>
      </c>
      <c r="AJ79">
        <f>+AJ53/'Total Stock by year_by_det_equi'!AJ53</f>
        <v>1.6755347448320961E-2</v>
      </c>
    </row>
    <row r="80" spans="1:73" x14ac:dyDescent="0.25">
      <c r="P80">
        <f>+P54/'Total Stock by year_by_det_equi'!P54</f>
        <v>1.4999465859278608E-2</v>
      </c>
      <c r="AJ80">
        <f>+AJ54/'Total Stock by year_by_det_equi'!AJ54</f>
        <v>1.9942406782442947E-2</v>
      </c>
    </row>
    <row r="81" spans="16:36" x14ac:dyDescent="0.25">
      <c r="P81">
        <f>+P55/'Total Stock by year_by_det_equi'!P55</f>
        <v>1.8026008201544683E-2</v>
      </c>
      <c r="AJ81">
        <f>+AJ55/'Total Stock by year_by_det_equi'!AJ55</f>
        <v>1.6193808586909733E-2</v>
      </c>
    </row>
    <row r="82" spans="16:36" x14ac:dyDescent="0.25">
      <c r="P82">
        <f>+P56/'Total Stock by year_by_det_equi'!P56</f>
        <v>1.8165428252919925E-2</v>
      </c>
      <c r="AJ82">
        <f>+AJ56/'Total Stock by year_by_det_equi'!AJ56</f>
        <v>1.6866688338350706E-2</v>
      </c>
    </row>
    <row r="83" spans="16:36" x14ac:dyDescent="0.25">
      <c r="P83">
        <f>+P57/'Total Stock by year_by_det_equi'!P57</f>
        <v>2.1298843731520602E-2</v>
      </c>
      <c r="AJ83">
        <f>+AJ57/'Total Stock by year_by_det_equi'!AJ57</f>
        <v>1.8877863998137651E-2</v>
      </c>
    </row>
    <row r="84" spans="16:36" x14ac:dyDescent="0.25">
      <c r="P84">
        <f>+P58/'Total Stock by year_by_det_equi'!P58</f>
        <v>2.1354059091498928E-2</v>
      </c>
      <c r="AJ84">
        <f>+AJ58/'Total Stock by year_by_det_equi'!AJ58</f>
        <v>3.2334300070750131E-2</v>
      </c>
    </row>
    <row r="85" spans="16:36" x14ac:dyDescent="0.25">
      <c r="P85" t="e">
        <f>+P59/'Total Stock by year_by_det_equi'!P59</f>
        <v>#VALUE!</v>
      </c>
      <c r="AJ85" t="e">
        <f>+AJ59/'Total Stock by year_by_det_equi'!AJ59</f>
        <v>#VALUE!</v>
      </c>
    </row>
    <row r="86" spans="16:36" x14ac:dyDescent="0.25">
      <c r="P86">
        <f>+P60/'Total Stock by year_by_det_equi'!P60</f>
        <v>1.2588286250243145E-2</v>
      </c>
      <c r="AJ86">
        <f>+AJ60/'Total Stock by year_by_det_equi'!AJ60</f>
        <v>1.8534700047035464E-2</v>
      </c>
    </row>
    <row r="87" spans="16:36" x14ac:dyDescent="0.25">
      <c r="P87">
        <f>+P61/'Total Stock by year_by_det_equi'!P61</f>
        <v>1.6494886156978569E-2</v>
      </c>
      <c r="AJ87">
        <f>+AJ61/'Total Stock by year_by_det_equi'!AJ61</f>
        <v>2.7502135519350511E-2</v>
      </c>
    </row>
    <row r="88" spans="16:36" x14ac:dyDescent="0.25">
      <c r="P88">
        <f>+P62/'Total Stock by year_by_det_equi'!P62</f>
        <v>1.4734052645747694E-2</v>
      </c>
      <c r="AJ88">
        <f>+AJ62/'Total Stock by year_by_det_equi'!AJ62</f>
        <v>2.2653850644239876E-2</v>
      </c>
    </row>
    <row r="89" spans="16:36" x14ac:dyDescent="0.25">
      <c r="P89">
        <f>+P63/'Total Stock by year_by_det_equi'!P63</f>
        <v>1.4887434449170251E-2</v>
      </c>
      <c r="AJ89">
        <f>+AJ63/'Total Stock by year_by_det_equi'!AJ63</f>
        <v>2.294464820025376E-2</v>
      </c>
    </row>
    <row r="90" spans="16:36" x14ac:dyDescent="0.25">
      <c r="P90">
        <f>+P64/'Total Stock by year_by_det_equi'!P64</f>
        <v>1.0764507131870032E-2</v>
      </c>
      <c r="AJ90">
        <f>+AJ64/'Total Stock by year_by_det_equi'!AJ64</f>
        <v>1.5979175107833081E-2</v>
      </c>
    </row>
    <row r="91" spans="16:36" x14ac:dyDescent="0.25">
      <c r="P91">
        <f>+P65/'Total Stock by year_by_det_equi'!P65</f>
        <v>2.0364688658167932E-2</v>
      </c>
      <c r="AJ91">
        <f>+AJ65/'Total Stock by year_by_det_equi'!AJ65</f>
        <v>2.8689362412976881E-2</v>
      </c>
    </row>
    <row r="92" spans="16:36" x14ac:dyDescent="0.25">
      <c r="P92">
        <f>+P66/'Total Stock by year_by_det_equi'!P66</f>
        <v>1.212372837584857E-2</v>
      </c>
      <c r="AJ92">
        <f>+AJ66/'Total Stock by year_by_det_equi'!AJ66</f>
        <v>1.7252505137987539E-2</v>
      </c>
    </row>
    <row r="93" spans="16:36" x14ac:dyDescent="0.25">
      <c r="P93">
        <f>+P67/'Total Stock by year_by_det_equi'!P67</f>
        <v>9.2825798461218367E-3</v>
      </c>
      <c r="AJ93">
        <f>+AJ67/'Total Stock by year_by_det_equi'!AJ67</f>
        <v>1.6390790517894552E-2</v>
      </c>
    </row>
    <row r="94" spans="16:36" x14ac:dyDescent="0.25">
      <c r="P94">
        <f>+P68/'Total Stock by year_by_det_equi'!P68</f>
        <v>9.3088607765780488E-3</v>
      </c>
      <c r="AJ94">
        <f>+AJ68/'Total Stock by year_by_det_equi'!AJ68</f>
        <v>1.8620995134030989E-2</v>
      </c>
    </row>
    <row r="95" spans="16:36" x14ac:dyDescent="0.25">
      <c r="P95">
        <f>+P69/'Total Stock by year_by_det_equi'!P69</f>
        <v>1.6242997307451042E-2</v>
      </c>
      <c r="AJ95">
        <f>+AJ69/'Total Stock by year_by_det_equi'!AJ69</f>
        <v>2.7433572212793973E-2</v>
      </c>
    </row>
    <row r="96" spans="16:36" x14ac:dyDescent="0.25">
      <c r="P96">
        <f>+P70/'Total Stock by year_by_det_equi'!P70</f>
        <v>1.8636202741113092E-2</v>
      </c>
      <c r="AJ96">
        <f>+AJ70/'Total Stock by year_by_det_equi'!AJ70</f>
        <v>2.9616917282118634E-2</v>
      </c>
    </row>
    <row r="97" spans="16:36" x14ac:dyDescent="0.25">
      <c r="P97">
        <f>+P71/'Total Stock by year_by_det_equi'!P71</f>
        <v>2.0068525462495639E-2</v>
      </c>
      <c r="AJ97">
        <f>+AJ71/'Total Stock by year_by_det_equi'!AJ71</f>
        <v>3.0403324876951056E-2</v>
      </c>
    </row>
    <row r="98" spans="16:36" x14ac:dyDescent="0.25">
      <c r="P98">
        <f>+P72/'Total Stock by year_by_det_equi'!P72</f>
        <v>1.9369025083349277E-2</v>
      </c>
      <c r="AJ98">
        <f>+AJ72/'Total Stock by year_by_det_equi'!AJ72</f>
        <v>2.7513577530990499E-2</v>
      </c>
    </row>
    <row r="99" spans="16:36" x14ac:dyDescent="0.25">
      <c r="P99">
        <f>+P73/'Total Stock by year_by_det_equi'!P73</f>
        <v>1.9329604909115047E-2</v>
      </c>
      <c r="AJ99">
        <f>+AJ73/'Total Stock by year_by_det_equi'!AJ73</f>
        <v>2.8910674698321384E-2</v>
      </c>
    </row>
    <row r="100" spans="16:36" x14ac:dyDescent="0.25">
      <c r="P100">
        <f>+P74/'Total Stock by year_by_det_equi'!P74</f>
        <v>2.2815593708521556E-2</v>
      </c>
      <c r="AJ100">
        <f>+AJ74/'Total Stock by year_by_det_equi'!AJ74</f>
        <v>2.7798414009102622E-2</v>
      </c>
    </row>
    <row r="101" spans="16:36" x14ac:dyDescent="0.25">
      <c r="P101">
        <f>+P75/'Total Stock by year_by_det_equi'!P75</f>
        <v>1.8433416572365111E-2</v>
      </c>
      <c r="AJ101">
        <f>+AJ75/'Total Stock by year_by_det_equi'!AJ75</f>
        <v>2.5884899962807961E-2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workbookViewId="0">
      <selection activeCell="F7" sqref="F7"/>
    </sheetView>
  </sheetViews>
  <sheetFormatPr defaultRowHeight="15" x14ac:dyDescent="0.25"/>
  <cols>
    <col min="1" max="1" width="35.85546875" bestFit="1" customWidth="1"/>
    <col min="2" max="2" width="10.140625" customWidth="1"/>
    <col min="3" max="3" width="12.85546875" customWidth="1"/>
    <col min="5" max="5" width="1.7109375" customWidth="1"/>
    <col min="6" max="6" width="11.7109375" customWidth="1"/>
    <col min="7" max="7" width="12.28515625" customWidth="1"/>
  </cols>
  <sheetData>
    <row r="1" spans="1:8" x14ac:dyDescent="0.25">
      <c r="A1" s="45"/>
      <c r="B1" s="45"/>
      <c r="C1" s="45"/>
      <c r="D1" s="45"/>
      <c r="E1" s="45"/>
      <c r="F1" s="45"/>
      <c r="G1" s="45"/>
      <c r="H1" s="45"/>
    </row>
    <row r="2" spans="1:8" x14ac:dyDescent="0.25">
      <c r="A2" s="46"/>
      <c r="B2" s="105" t="s">
        <v>491</v>
      </c>
      <c r="C2" s="105"/>
      <c r="D2" s="105"/>
      <c r="E2" s="49"/>
      <c r="F2" s="105" t="s">
        <v>492</v>
      </c>
      <c r="G2" s="105"/>
      <c r="H2" s="105"/>
    </row>
    <row r="3" spans="1:8" x14ac:dyDescent="0.25">
      <c r="A3" s="47"/>
      <c r="B3" s="105" t="s">
        <v>488</v>
      </c>
      <c r="C3" s="105"/>
      <c r="D3" s="101" t="s">
        <v>489</v>
      </c>
      <c r="E3" s="50"/>
      <c r="F3" s="105" t="s">
        <v>488</v>
      </c>
      <c r="G3" s="105"/>
      <c r="H3" s="103" t="s">
        <v>489</v>
      </c>
    </row>
    <row r="4" spans="1:8" x14ac:dyDescent="0.25">
      <c r="A4" s="47"/>
      <c r="B4" s="52">
        <v>0</v>
      </c>
      <c r="C4" s="52" t="s">
        <v>490</v>
      </c>
      <c r="D4" s="101"/>
      <c r="E4" s="50"/>
      <c r="F4" s="52">
        <v>0</v>
      </c>
      <c r="G4" s="52" t="s">
        <v>490</v>
      </c>
      <c r="H4" s="103"/>
    </row>
    <row r="5" spans="1:8" x14ac:dyDescent="0.25">
      <c r="A5" s="45"/>
      <c r="B5" s="48">
        <v>-1</v>
      </c>
      <c r="C5" s="48">
        <v>-2</v>
      </c>
      <c r="D5" s="102"/>
      <c r="E5" s="51"/>
      <c r="F5" s="48">
        <v>-1</v>
      </c>
      <c r="G5" s="48">
        <v>-2</v>
      </c>
      <c r="H5" s="104"/>
    </row>
    <row r="6" spans="1:8" x14ac:dyDescent="0.25">
      <c r="A6" s="10" t="s">
        <v>487</v>
      </c>
    </row>
    <row r="7" spans="1:8" x14ac:dyDescent="0.25">
      <c r="A7" t="s">
        <v>462</v>
      </c>
      <c r="B7" s="44">
        <f>+'TotalStock by year_by_det_no_K0'!P53</f>
        <v>2.6711233048268419E-5</v>
      </c>
      <c r="C7" s="44">
        <f>+'Total Stock by year_by_det_equi'!P53</f>
        <v>2.5806295250615568E-3</v>
      </c>
      <c r="D7" s="54">
        <f>+B7/C7</f>
        <v>1.0350665521286426E-2</v>
      </c>
      <c r="E7" s="43"/>
      <c r="F7" s="44">
        <f>+'TotalStock by year_by_det_no_K0'!AJ53</f>
        <v>2.876616087605941</v>
      </c>
      <c r="G7" s="44">
        <f>+'Total Stock by year_by_det_equi'!AJ53</f>
        <v>171.68346383018184</v>
      </c>
      <c r="H7" s="54">
        <f>+F7/G7</f>
        <v>1.6755347448320961E-2</v>
      </c>
    </row>
    <row r="8" spans="1:8" x14ac:dyDescent="0.25">
      <c r="A8" t="s">
        <v>463</v>
      </c>
      <c r="B8" s="44">
        <f>+'TotalStock by year_by_det_no_K0'!P54</f>
        <v>4.9019994143151981</v>
      </c>
      <c r="C8" s="44">
        <f>+'Total Stock by year_by_det_equi'!P54</f>
        <v>326.81159851321246</v>
      </c>
      <c r="D8" s="54">
        <f t="shared" ref="D8:D29" si="0">+B8/C8</f>
        <v>1.4999465859278608E-2</v>
      </c>
      <c r="E8" s="43"/>
      <c r="F8" s="44">
        <f>+'TotalStock by year_by_det_no_K0'!AJ54</f>
        <v>83.178547727321416</v>
      </c>
      <c r="G8" s="44">
        <f>+'Total Stock by year_by_det_equi'!AJ54</f>
        <v>4170.9382741380441</v>
      </c>
      <c r="H8" s="54">
        <f t="shared" ref="H8:H29" si="1">+F8/G8</f>
        <v>1.9942406782442947E-2</v>
      </c>
    </row>
    <row r="9" spans="1:8" x14ac:dyDescent="0.25">
      <c r="A9" t="s">
        <v>464</v>
      </c>
      <c r="B9" s="44">
        <f>+'TotalStock by year_by_det_no_K0'!P55</f>
        <v>7.0999326274290961</v>
      </c>
      <c r="C9" s="44">
        <f>+'Total Stock by year_by_det_equi'!P55</f>
        <v>393.87159642037051</v>
      </c>
      <c r="D9" s="54">
        <f t="shared" si="0"/>
        <v>1.8026008201544683E-2</v>
      </c>
      <c r="E9" s="43"/>
      <c r="F9" s="44">
        <f>+'TotalStock by year_by_det_no_K0'!AJ55</f>
        <v>190.45395332537549</v>
      </c>
      <c r="G9" s="44">
        <f>+'Total Stock by year_by_det_equi'!AJ55</f>
        <v>11760.911727666646</v>
      </c>
      <c r="H9" s="54">
        <f t="shared" si="1"/>
        <v>1.6193808586909733E-2</v>
      </c>
    </row>
    <row r="10" spans="1:8" x14ac:dyDescent="0.25">
      <c r="A10" t="s">
        <v>465</v>
      </c>
      <c r="B10" s="44">
        <f>+'TotalStock by year_by_det_no_K0'!P56</f>
        <v>15.835029290351628</v>
      </c>
      <c r="C10" s="44">
        <f>+'Total Stock by year_by_det_equi'!P56</f>
        <v>871.71241271486633</v>
      </c>
      <c r="D10" s="54">
        <f t="shared" si="0"/>
        <v>1.8165428252919925E-2</v>
      </c>
      <c r="E10" s="43"/>
      <c r="F10" s="44">
        <f>+'TotalStock by year_by_det_no_K0'!AJ56</f>
        <v>166.22580382007661</v>
      </c>
      <c r="G10" s="44">
        <f>+'Total Stock by year_by_det_equi'!AJ56</f>
        <v>9855.2721486007395</v>
      </c>
      <c r="H10" s="54">
        <f t="shared" si="1"/>
        <v>1.6866688338350706E-2</v>
      </c>
    </row>
    <row r="11" spans="1:8" x14ac:dyDescent="0.25">
      <c r="A11" t="s">
        <v>466</v>
      </c>
      <c r="B11" s="44">
        <f>+'TotalStock by year_by_det_no_K0'!P57</f>
        <v>5.741123726722237</v>
      </c>
      <c r="C11" s="44">
        <f>+'Total Stock by year_by_det_equi'!P57</f>
        <v>269.55095774639767</v>
      </c>
      <c r="D11" s="54">
        <f t="shared" si="0"/>
        <v>2.1298843731520602E-2</v>
      </c>
      <c r="E11" s="43"/>
      <c r="F11" s="44">
        <f>+'TotalStock by year_by_det_no_K0'!AJ57</f>
        <v>235.8260104738315</v>
      </c>
      <c r="G11" s="44">
        <f>+'Total Stock by year_by_det_equi'!AJ57</f>
        <v>12492.197766500296</v>
      </c>
      <c r="H11" s="54">
        <f t="shared" si="1"/>
        <v>1.8877863998137651E-2</v>
      </c>
    </row>
    <row r="12" spans="1:8" x14ac:dyDescent="0.25">
      <c r="A12" t="s">
        <v>467</v>
      </c>
      <c r="B12" s="44">
        <f>+'TotalStock by year_by_det_no_K0'!P58</f>
        <v>172.0177964244001</v>
      </c>
      <c r="C12" s="44">
        <f>+'Total Stock by year_by_det_equi'!P58</f>
        <v>8055.5081208368738</v>
      </c>
      <c r="D12" s="54">
        <f t="shared" si="0"/>
        <v>2.1354059091498928E-2</v>
      </c>
      <c r="E12" s="43"/>
      <c r="F12" s="44">
        <f>+'TotalStock by year_by_det_no_K0'!AJ58</f>
        <v>651.61673522923081</v>
      </c>
      <c r="G12" s="44">
        <f>+'Total Stock by year_by_det_equi'!AJ58</f>
        <v>20152.492362705838</v>
      </c>
      <c r="H12" s="54">
        <f t="shared" si="1"/>
        <v>3.2334300070750131E-2</v>
      </c>
    </row>
    <row r="13" spans="1:8" x14ac:dyDescent="0.25">
      <c r="A13" t="s">
        <v>468</v>
      </c>
      <c r="B13" s="44" t="e">
        <f>+'TotalStock by year_by_det_no_K0'!P59</f>
        <v>#VALUE!</v>
      </c>
      <c r="C13" s="44">
        <f>+'Total Stock by year_by_det_equi'!P59</f>
        <v>14671.172214526445</v>
      </c>
      <c r="D13" s="54" t="e">
        <f t="shared" si="0"/>
        <v>#VALUE!</v>
      </c>
      <c r="E13" s="43"/>
      <c r="F13" s="44" t="e">
        <f>+'TotalStock by year_by_det_no_K0'!AJ59</f>
        <v>#VALUE!</v>
      </c>
      <c r="G13" s="44">
        <f>+'Total Stock by year_by_det_equi'!AJ59</f>
        <v>64191.248899515536</v>
      </c>
      <c r="H13" s="54" t="e">
        <f t="shared" si="1"/>
        <v>#VALUE!</v>
      </c>
    </row>
    <row r="14" spans="1:8" x14ac:dyDescent="0.25">
      <c r="A14" t="s">
        <v>469</v>
      </c>
      <c r="B14" s="44">
        <f>+'TotalStock by year_by_det_no_K0'!P60</f>
        <v>47.20699831296848</v>
      </c>
      <c r="C14" s="44">
        <f>+'Total Stock by year_by_det_equi'!P60</f>
        <v>3750.0734710458837</v>
      </c>
      <c r="D14" s="54">
        <f t="shared" si="0"/>
        <v>1.2588286250243145E-2</v>
      </c>
      <c r="E14" s="43"/>
      <c r="F14" s="44">
        <f>+'TotalStock by year_by_det_no_K0'!AJ60</f>
        <v>279.65120618299841</v>
      </c>
      <c r="G14" s="44">
        <f>+'Total Stock by year_by_det_equi'!AJ60</f>
        <v>15087.981217571811</v>
      </c>
      <c r="H14" s="54">
        <f t="shared" si="1"/>
        <v>1.8534700047035464E-2</v>
      </c>
    </row>
    <row r="15" spans="1:8" x14ac:dyDescent="0.25">
      <c r="A15" t="s">
        <v>470</v>
      </c>
      <c r="B15" s="44">
        <f>+'TotalStock by year_by_det_no_K0'!P61</f>
        <v>633.99396925986377</v>
      </c>
      <c r="C15" s="44">
        <f>+'Total Stock by year_by_det_equi'!P61</f>
        <v>38435.789324416583</v>
      </c>
      <c r="D15" s="54">
        <f t="shared" si="0"/>
        <v>1.6494886156978569E-2</v>
      </c>
      <c r="E15" s="43"/>
      <c r="F15" s="44">
        <f>+'TotalStock by year_by_det_no_K0'!AJ61</f>
        <v>2880.0225807330212</v>
      </c>
      <c r="G15" s="44">
        <f>+'Total Stock by year_by_det_equi'!AJ61</f>
        <v>104719.96179011758</v>
      </c>
      <c r="H15" s="54">
        <f t="shared" si="1"/>
        <v>2.7502135519350511E-2</v>
      </c>
    </row>
    <row r="16" spans="1:8" x14ac:dyDescent="0.25">
      <c r="A16" t="s">
        <v>471</v>
      </c>
      <c r="B16" s="44">
        <f>+'TotalStock by year_by_det_no_K0'!P62</f>
        <v>132.21242797307403</v>
      </c>
      <c r="C16" s="44">
        <f>+'Total Stock by year_by_det_equi'!P62</f>
        <v>8973.2561130240738</v>
      </c>
      <c r="D16" s="54">
        <f t="shared" si="0"/>
        <v>1.4734052645747694E-2</v>
      </c>
      <c r="E16" s="43"/>
      <c r="F16" s="44">
        <f>+'TotalStock by year_by_det_no_K0'!AJ62</f>
        <v>819.96255530188409</v>
      </c>
      <c r="G16" s="44">
        <f>+'Total Stock by year_by_det_equi'!AJ62</f>
        <v>36195.283891410902</v>
      </c>
      <c r="H16" s="54">
        <f t="shared" si="1"/>
        <v>2.2653850644239876E-2</v>
      </c>
    </row>
    <row r="17" spans="1:8" x14ac:dyDescent="0.25">
      <c r="A17" t="s">
        <v>493</v>
      </c>
      <c r="B17" s="44">
        <f>+'TotalStock by year_by_det_no_K0'!P63</f>
        <v>615.56891413660185</v>
      </c>
      <c r="C17" s="44">
        <f>+'Total Stock by year_by_det_equi'!P63</f>
        <v>41348.219952760934</v>
      </c>
      <c r="D17" s="54">
        <f t="shared" si="0"/>
        <v>1.4887434449170251E-2</v>
      </c>
      <c r="E17" s="43"/>
      <c r="F17" s="44">
        <f>+'TotalStock by year_by_det_no_K0'!AJ63</f>
        <v>3197.1763404619091</v>
      </c>
      <c r="G17" s="44">
        <f>+'Total Stock by year_by_det_equi'!AJ63</f>
        <v>139343.00986260272</v>
      </c>
      <c r="H17" s="54">
        <f t="shared" si="1"/>
        <v>2.294464820025376E-2</v>
      </c>
    </row>
    <row r="18" spans="1:8" x14ac:dyDescent="0.25">
      <c r="A18" t="s">
        <v>494</v>
      </c>
      <c r="B18" s="44">
        <f>+'TotalStock by year_by_det_no_K0'!P64</f>
        <v>223.68627391592725</v>
      </c>
      <c r="C18" s="44">
        <f>+'Total Stock by year_by_det_equi'!P64</f>
        <v>20779.982880374388</v>
      </c>
      <c r="D18" s="54">
        <f t="shared" si="0"/>
        <v>1.0764507131870032E-2</v>
      </c>
      <c r="E18" s="43"/>
      <c r="F18" s="44">
        <f>+'TotalStock by year_by_det_no_K0'!AJ64</f>
        <v>1245.7608818027031</v>
      </c>
      <c r="G18" s="44">
        <f>+'Total Stock by year_by_det_equi'!AJ64</f>
        <v>77961.526386429308</v>
      </c>
      <c r="H18" s="54">
        <f t="shared" si="1"/>
        <v>1.5979175107833081E-2</v>
      </c>
    </row>
    <row r="19" spans="1:8" x14ac:dyDescent="0.25">
      <c r="A19" s="36" t="s">
        <v>485</v>
      </c>
      <c r="B19" s="44">
        <f>+'TotalStock by year_by_det_no_K0'!P65</f>
        <v>973.51751915683508</v>
      </c>
      <c r="C19" s="44">
        <f>+'Total Stock by year_by_det_equi'!P65</f>
        <v>47804.193596958023</v>
      </c>
      <c r="D19" s="54">
        <f t="shared" si="0"/>
        <v>2.0364688658167932E-2</v>
      </c>
      <c r="E19" s="43"/>
      <c r="F19" s="44">
        <f>+'TotalStock by year_by_det_no_K0'!AJ65</f>
        <v>5425.2484658603216</v>
      </c>
      <c r="G19" s="44">
        <f>+'Total Stock by year_by_det_equi'!AJ65</f>
        <v>189103.13822123676</v>
      </c>
      <c r="H19" s="54">
        <f t="shared" si="1"/>
        <v>2.8689362412976881E-2</v>
      </c>
    </row>
    <row r="20" spans="1:8" x14ac:dyDescent="0.25">
      <c r="A20" t="s">
        <v>474</v>
      </c>
      <c r="B20" s="44">
        <f>+'TotalStock by year_by_det_no_K0'!P66</f>
        <v>2.1283831385055159</v>
      </c>
      <c r="C20" s="44">
        <f>+'Total Stock by year_by_det_equi'!P66</f>
        <v>175.55516525307712</v>
      </c>
      <c r="D20" s="54">
        <f t="shared" si="0"/>
        <v>1.212372837584857E-2</v>
      </c>
      <c r="E20" s="43"/>
      <c r="F20" s="44">
        <f>+'TotalStock by year_by_det_no_K0'!AJ66</f>
        <v>103.954846405705</v>
      </c>
      <c r="G20" s="44">
        <f>+'Total Stock by year_by_det_equi'!AJ66</f>
        <v>6025.4928530240713</v>
      </c>
      <c r="H20" s="54">
        <f t="shared" si="1"/>
        <v>1.7252505137987539E-2</v>
      </c>
    </row>
    <row r="21" spans="1:8" x14ac:dyDescent="0.25">
      <c r="A21" t="s">
        <v>475</v>
      </c>
      <c r="B21" s="44">
        <f>+'TotalStock by year_by_det_no_K0'!P67</f>
        <v>102.39520310317907</v>
      </c>
      <c r="C21" s="44">
        <f>+'Total Stock by year_by_det_equi'!P67</f>
        <v>11030.899254366092</v>
      </c>
      <c r="D21" s="54">
        <f t="shared" si="0"/>
        <v>9.2825798461218367E-3</v>
      </c>
      <c r="E21" s="43"/>
      <c r="F21" s="44">
        <f>+'TotalStock by year_by_det_no_K0'!AJ67</f>
        <v>504.91649114005844</v>
      </c>
      <c r="G21" s="44">
        <f>+'Total Stock by year_by_det_equi'!AJ67</f>
        <v>30804.889525542938</v>
      </c>
      <c r="H21" s="54">
        <f t="shared" si="1"/>
        <v>1.6390790517894552E-2</v>
      </c>
    </row>
    <row r="22" spans="1:8" x14ac:dyDescent="0.25">
      <c r="A22" t="s">
        <v>476</v>
      </c>
      <c r="B22" s="44">
        <f>+'TotalStock by year_by_det_no_K0'!P68</f>
        <v>488.09408601112546</v>
      </c>
      <c r="C22" s="44">
        <f>+'Total Stock by year_by_det_equi'!P68</f>
        <v>52433.278112743414</v>
      </c>
      <c r="D22" s="54">
        <f t="shared" si="0"/>
        <v>9.3088607765780488E-3</v>
      </c>
      <c r="E22" s="43"/>
      <c r="F22" s="44">
        <f>+'TotalStock by year_by_det_no_K0'!AJ68</f>
        <v>1539.2981461909342</v>
      </c>
      <c r="G22" s="44">
        <f>+'Total Stock by year_by_det_equi'!AJ68</f>
        <v>82664.655412415319</v>
      </c>
      <c r="H22" s="54">
        <f t="shared" si="1"/>
        <v>1.8620995134030989E-2</v>
      </c>
    </row>
    <row r="23" spans="1:8" x14ac:dyDescent="0.25">
      <c r="A23" t="s">
        <v>477</v>
      </c>
      <c r="B23" s="44">
        <f>+'TotalStock by year_by_det_no_K0'!P69</f>
        <v>510.17791789903248</v>
      </c>
      <c r="C23" s="44">
        <f>+'Total Stock by year_by_det_equi'!P69</f>
        <v>31409.099456354768</v>
      </c>
      <c r="D23" s="54">
        <f t="shared" si="0"/>
        <v>1.6242997307451042E-2</v>
      </c>
      <c r="E23" s="43"/>
      <c r="F23" s="44">
        <f>+'TotalStock by year_by_det_no_K0'!AJ69</f>
        <v>2298.9142492283081</v>
      </c>
      <c r="G23" s="44">
        <f>+'Total Stock by year_by_det_equi'!AJ69</f>
        <v>83799.303692436457</v>
      </c>
      <c r="H23" s="54">
        <f t="shared" si="1"/>
        <v>2.7433572212793973E-2</v>
      </c>
    </row>
    <row r="24" spans="1:8" x14ac:dyDescent="0.25">
      <c r="A24" t="s">
        <v>478</v>
      </c>
      <c r="B24" s="44">
        <f>+'TotalStock by year_by_det_no_K0'!P70</f>
        <v>1377.9477257114802</v>
      </c>
      <c r="C24" s="44">
        <f>+'Total Stock by year_by_det_equi'!P70</f>
        <v>73939.296800608805</v>
      </c>
      <c r="D24" s="54">
        <f t="shared" si="0"/>
        <v>1.8636202741113092E-2</v>
      </c>
      <c r="E24" s="43"/>
      <c r="F24" s="44">
        <f>+'TotalStock by year_by_det_no_K0'!AJ70</f>
        <v>5334.9066580865838</v>
      </c>
      <c r="G24" s="44">
        <f>+'Total Stock by year_by_det_equi'!AJ70</f>
        <v>180130.38316136843</v>
      </c>
      <c r="H24" s="54">
        <f t="shared" si="1"/>
        <v>2.9616917282118634E-2</v>
      </c>
    </row>
    <row r="25" spans="1:8" x14ac:dyDescent="0.25">
      <c r="A25" t="s">
        <v>479</v>
      </c>
      <c r="B25" s="44">
        <f>+'TotalStock by year_by_det_no_K0'!P71</f>
        <v>534.89613344820862</v>
      </c>
      <c r="C25" s="44">
        <f>+'Total Stock by year_by_det_equi'!P71</f>
        <v>26653.484554599218</v>
      </c>
      <c r="D25" s="54">
        <f t="shared" si="0"/>
        <v>2.0068525462495639E-2</v>
      </c>
      <c r="E25" s="43"/>
      <c r="F25" s="44">
        <f>+'TotalStock by year_by_det_no_K0'!AJ71</f>
        <v>2675.5973061097911</v>
      </c>
      <c r="G25" s="44">
        <f>+'Total Stock by year_by_det_equi'!AJ71</f>
        <v>88003.444259419717</v>
      </c>
      <c r="H25" s="54">
        <f t="shared" si="1"/>
        <v>3.0403324876951056E-2</v>
      </c>
    </row>
    <row r="26" spans="1:8" x14ac:dyDescent="0.25">
      <c r="A26" t="s">
        <v>480</v>
      </c>
      <c r="B26" s="44">
        <f>+'TotalStock by year_by_det_no_K0'!P72</f>
        <v>210.70810877040958</v>
      </c>
      <c r="C26" s="44">
        <f>+'Total Stock by year_by_det_equi'!P72</f>
        <v>10878.612003633902</v>
      </c>
      <c r="D26" s="54">
        <f t="shared" si="0"/>
        <v>1.9369025083349277E-2</v>
      </c>
      <c r="E26" s="43"/>
      <c r="F26" s="44">
        <f>+'TotalStock by year_by_det_no_K0'!AJ72</f>
        <v>892.7741610915607</v>
      </c>
      <c r="G26" s="44">
        <f>+'Total Stock by year_by_det_equi'!AJ72</f>
        <v>32448.494205668663</v>
      </c>
      <c r="H26" s="54">
        <f t="shared" si="1"/>
        <v>2.7513577530990499E-2</v>
      </c>
    </row>
    <row r="27" spans="1:8" x14ac:dyDescent="0.25">
      <c r="A27" s="47" t="s">
        <v>481</v>
      </c>
      <c r="B27" s="53">
        <f>+'TotalStock by year_by_det_no_K0'!P73</f>
        <v>76.681366923734743</v>
      </c>
      <c r="C27" s="53">
        <f>+'Total Stock by year_by_det_equi'!P73</f>
        <v>3967.04264180666</v>
      </c>
      <c r="D27" s="54">
        <f t="shared" si="0"/>
        <v>1.9329604909115047E-2</v>
      </c>
      <c r="E27" s="54"/>
      <c r="F27" s="53">
        <f>+'TotalStock by year_by_det_no_K0'!AJ73</f>
        <v>514.59313373005489</v>
      </c>
      <c r="G27" s="53">
        <f>+'Total Stock by year_by_det_equi'!AJ73</f>
        <v>17799.416274430056</v>
      </c>
      <c r="H27" s="54">
        <f t="shared" si="1"/>
        <v>2.8910674698321384E-2</v>
      </c>
    </row>
    <row r="28" spans="1:8" x14ac:dyDescent="0.25">
      <c r="A28" s="47" t="s">
        <v>482</v>
      </c>
      <c r="B28" s="53">
        <f>+'TotalStock by year_by_det_no_K0'!P74</f>
        <v>31.166315417109526</v>
      </c>
      <c r="C28" s="53">
        <f>+'Total Stock by year_by_det_equi'!P74</f>
        <v>1366.0093975757029</v>
      </c>
      <c r="D28" s="54">
        <f t="shared" si="0"/>
        <v>2.2815593708521556E-2</v>
      </c>
      <c r="E28" s="54"/>
      <c r="F28" s="53">
        <f>+'TotalStock by year_by_det_no_K0'!AJ74</f>
        <v>211.56167688316745</v>
      </c>
      <c r="G28" s="53">
        <f>+'Total Stock by year_by_det_equi'!AJ74</f>
        <v>7610.566445045798</v>
      </c>
      <c r="H28" s="54">
        <f t="shared" si="1"/>
        <v>2.7798414009102622E-2</v>
      </c>
    </row>
    <row r="29" spans="1:8" x14ac:dyDescent="0.25">
      <c r="A29" s="45" t="s">
        <v>483</v>
      </c>
      <c r="B29" s="55">
        <f>+'TotalStock by year_by_det_no_K0'!P75</f>
        <v>160.49113809727695</v>
      </c>
      <c r="C29" s="55">
        <f>+'Total Stock by year_by_det_equi'!P75</f>
        <v>8706.5323711004821</v>
      </c>
      <c r="D29" s="56">
        <f t="shared" si="0"/>
        <v>1.8433416572365111E-2</v>
      </c>
      <c r="E29" s="56"/>
      <c r="F29" s="55">
        <f>+'TotalStock by year_by_det_no_K0'!AJ75</f>
        <v>1159.9053693848928</v>
      </c>
      <c r="G29" s="55">
        <f>+'Total Stock by year_by_det_equi'!AJ75</f>
        <v>44810.115976939152</v>
      </c>
      <c r="H29" s="56">
        <f t="shared" si="1"/>
        <v>2.5884899962807961E-2</v>
      </c>
    </row>
  </sheetData>
  <mergeCells count="6">
    <mergeCell ref="D3:D5"/>
    <mergeCell ref="H3:H5"/>
    <mergeCell ref="B3:C3"/>
    <mergeCell ref="B2:D2"/>
    <mergeCell ref="F2:H2"/>
    <mergeCell ref="F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C30"/>
  <sheetViews>
    <sheetView workbookViewId="0">
      <selection activeCell="C8" sqref="C8"/>
    </sheetView>
  </sheetViews>
  <sheetFormatPr defaultRowHeight="15" x14ac:dyDescent="0.25"/>
  <cols>
    <col min="1" max="1" width="71.5703125" bestFit="1" customWidth="1"/>
  </cols>
  <sheetData>
    <row r="1" spans="1:81" x14ac:dyDescent="0.25">
      <c r="A1" t="s">
        <v>570</v>
      </c>
    </row>
    <row r="2" spans="1:81" x14ac:dyDescent="0.25">
      <c r="A2" s="10" t="s">
        <v>499</v>
      </c>
    </row>
    <row r="6" spans="1:81" x14ac:dyDescent="0.25">
      <c r="C6">
        <v>1947</v>
      </c>
      <c r="D6">
        <v>1948</v>
      </c>
      <c r="E6">
        <v>1949</v>
      </c>
      <c r="F6">
        <v>1950</v>
      </c>
      <c r="G6">
        <v>1951</v>
      </c>
      <c r="H6">
        <v>1952</v>
      </c>
      <c r="I6">
        <v>1953</v>
      </c>
      <c r="J6">
        <v>1954</v>
      </c>
      <c r="K6">
        <v>1955</v>
      </c>
      <c r="L6">
        <v>1956</v>
      </c>
      <c r="M6">
        <v>1957</v>
      </c>
      <c r="N6">
        <v>1958</v>
      </c>
      <c r="O6">
        <v>1959</v>
      </c>
      <c r="P6">
        <v>1960</v>
      </c>
      <c r="Q6">
        <v>1961</v>
      </c>
      <c r="R6">
        <v>1962</v>
      </c>
      <c r="S6">
        <v>1963</v>
      </c>
      <c r="T6">
        <v>1964</v>
      </c>
      <c r="U6">
        <v>1965</v>
      </c>
      <c r="V6">
        <v>1966</v>
      </c>
      <c r="W6">
        <v>1967</v>
      </c>
      <c r="X6">
        <v>1968</v>
      </c>
      <c r="Y6">
        <v>1969</v>
      </c>
      <c r="Z6">
        <v>1970</v>
      </c>
      <c r="AA6">
        <v>1971</v>
      </c>
      <c r="AB6">
        <v>1972</v>
      </c>
      <c r="AC6">
        <v>1973</v>
      </c>
      <c r="AD6">
        <v>1974</v>
      </c>
      <c r="AE6">
        <v>1975</v>
      </c>
      <c r="AF6">
        <v>1976</v>
      </c>
      <c r="AG6">
        <v>1977</v>
      </c>
      <c r="AH6">
        <v>1978</v>
      </c>
      <c r="AI6">
        <v>1979</v>
      </c>
      <c r="AJ6">
        <v>1980</v>
      </c>
      <c r="AK6">
        <v>1981</v>
      </c>
      <c r="AL6">
        <v>1982</v>
      </c>
      <c r="AM6">
        <v>1983</v>
      </c>
      <c r="AN6">
        <v>1984</v>
      </c>
      <c r="AO6">
        <v>1985</v>
      </c>
      <c r="AP6">
        <v>1986</v>
      </c>
      <c r="AQ6">
        <v>1987</v>
      </c>
      <c r="AR6">
        <v>1988</v>
      </c>
      <c r="AS6">
        <v>1989</v>
      </c>
      <c r="AT6">
        <v>1990</v>
      </c>
      <c r="AU6">
        <v>1991</v>
      </c>
      <c r="AV6">
        <v>1992</v>
      </c>
      <c r="AW6">
        <v>1993</v>
      </c>
      <c r="AX6">
        <v>1994</v>
      </c>
      <c r="AY6">
        <v>1995</v>
      </c>
      <c r="AZ6">
        <v>1996</v>
      </c>
      <c r="BA6">
        <v>1997</v>
      </c>
      <c r="BB6">
        <v>1998</v>
      </c>
      <c r="BC6">
        <v>1999</v>
      </c>
      <c r="BD6">
        <v>2000</v>
      </c>
      <c r="BE6">
        <v>2001</v>
      </c>
      <c r="BF6">
        <v>2002</v>
      </c>
      <c r="BG6">
        <v>2003</v>
      </c>
      <c r="BH6">
        <v>2004</v>
      </c>
      <c r="BI6">
        <v>2005</v>
      </c>
      <c r="BJ6">
        <v>2006</v>
      </c>
      <c r="BK6">
        <v>2007</v>
      </c>
      <c r="BL6">
        <v>2008</v>
      </c>
      <c r="BM6">
        <v>2009</v>
      </c>
      <c r="BN6">
        <v>2010</v>
      </c>
      <c r="BO6">
        <v>2011</v>
      </c>
      <c r="BP6">
        <v>2012</v>
      </c>
      <c r="BQ6">
        <v>2013</v>
      </c>
      <c r="BR6">
        <v>2014</v>
      </c>
      <c r="BS6">
        <v>2015</v>
      </c>
      <c r="BT6">
        <v>2016</v>
      </c>
    </row>
    <row r="7" spans="1:81" x14ac:dyDescent="0.25">
      <c r="A7" t="s">
        <v>484</v>
      </c>
      <c r="B7" t="s">
        <v>367</v>
      </c>
      <c r="C7" t="s">
        <v>293</v>
      </c>
      <c r="D7" t="s">
        <v>294</v>
      </c>
      <c r="E7" t="s">
        <v>295</v>
      </c>
      <c r="F7" t="s">
        <v>296</v>
      </c>
      <c r="G7" t="s">
        <v>297</v>
      </c>
      <c r="H7" t="s">
        <v>298</v>
      </c>
      <c r="I7" t="s">
        <v>299</v>
      </c>
      <c r="J7" t="s">
        <v>300</v>
      </c>
      <c r="K7" t="s">
        <v>301</v>
      </c>
      <c r="L7" t="s">
        <v>302</v>
      </c>
      <c r="M7" t="s">
        <v>303</v>
      </c>
      <c r="N7" t="s">
        <v>304</v>
      </c>
      <c r="O7" t="s">
        <v>305</v>
      </c>
      <c r="P7" t="s">
        <v>306</v>
      </c>
      <c r="Q7" t="s">
        <v>307</v>
      </c>
      <c r="R7" t="s">
        <v>308</v>
      </c>
      <c r="S7" t="s">
        <v>309</v>
      </c>
      <c r="T7" t="s">
        <v>310</v>
      </c>
      <c r="U7" t="s">
        <v>311</v>
      </c>
      <c r="V7" t="s">
        <v>312</v>
      </c>
      <c r="W7" t="s">
        <v>313</v>
      </c>
      <c r="X7" t="s">
        <v>314</v>
      </c>
      <c r="Y7" t="s">
        <v>315</v>
      </c>
      <c r="Z7" t="s">
        <v>316</v>
      </c>
      <c r="AA7" t="s">
        <v>317</v>
      </c>
      <c r="AB7" t="s">
        <v>318</v>
      </c>
      <c r="AC7" t="s">
        <v>319</v>
      </c>
      <c r="AD7" t="s">
        <v>320</v>
      </c>
      <c r="AE7" t="s">
        <v>321</v>
      </c>
      <c r="AF7" t="s">
        <v>322</v>
      </c>
      <c r="AG7" t="s">
        <v>323</v>
      </c>
      <c r="AH7" t="s">
        <v>324</v>
      </c>
      <c r="AI7" t="s">
        <v>325</v>
      </c>
      <c r="AJ7" t="s">
        <v>326</v>
      </c>
      <c r="AK7" t="s">
        <v>327</v>
      </c>
      <c r="AL7" t="s">
        <v>328</v>
      </c>
      <c r="AM7" t="s">
        <v>329</v>
      </c>
      <c r="AN7" t="s">
        <v>330</v>
      </c>
      <c r="AO7" t="s">
        <v>331</v>
      </c>
      <c r="AP7" t="s">
        <v>332</v>
      </c>
      <c r="AQ7" t="s">
        <v>333</v>
      </c>
      <c r="AR7" t="s">
        <v>334</v>
      </c>
      <c r="AS7" t="s">
        <v>335</v>
      </c>
      <c r="AT7" t="s">
        <v>336</v>
      </c>
      <c r="AU7" t="s">
        <v>337</v>
      </c>
      <c r="AV7" t="s">
        <v>338</v>
      </c>
      <c r="AW7" t="s">
        <v>339</v>
      </c>
      <c r="AX7" t="s">
        <v>340</v>
      </c>
      <c r="AY7" t="s">
        <v>341</v>
      </c>
      <c r="AZ7" t="s">
        <v>342</v>
      </c>
      <c r="BA7" t="s">
        <v>343</v>
      </c>
      <c r="BB7" t="s">
        <v>344</v>
      </c>
      <c r="BC7" t="s">
        <v>345</v>
      </c>
      <c r="BD7" t="s">
        <v>346</v>
      </c>
      <c r="BE7" t="s">
        <v>347</v>
      </c>
      <c r="BF7" t="s">
        <v>348</v>
      </c>
      <c r="BG7" t="s">
        <v>349</v>
      </c>
      <c r="BH7" t="s">
        <v>350</v>
      </c>
      <c r="BI7" t="s">
        <v>351</v>
      </c>
      <c r="BJ7" t="s">
        <v>352</v>
      </c>
      <c r="BK7" t="s">
        <v>353</v>
      </c>
      <c r="BL7" t="s">
        <v>354</v>
      </c>
      <c r="BM7" t="s">
        <v>355</v>
      </c>
      <c r="BN7" t="s">
        <v>356</v>
      </c>
      <c r="BO7" t="s">
        <v>357</v>
      </c>
      <c r="BP7" t="s">
        <v>358</v>
      </c>
      <c r="BQ7" t="s">
        <v>359</v>
      </c>
      <c r="BR7" t="s">
        <v>360</v>
      </c>
      <c r="BS7" t="s">
        <v>361</v>
      </c>
      <c r="BT7" t="s">
        <v>362</v>
      </c>
      <c r="CA7">
        <v>1950</v>
      </c>
      <c r="CB7">
        <v>1980</v>
      </c>
      <c r="CC7">
        <v>2016</v>
      </c>
    </row>
    <row r="8" spans="1:81" x14ac:dyDescent="0.25">
      <c r="A8" t="s">
        <v>462</v>
      </c>
      <c r="B8">
        <v>4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2.440452181724498E-4</v>
      </c>
      <c r="P8" s="35">
        <v>1.7356898234120763E-3</v>
      </c>
      <c r="Q8" s="35">
        <v>2.0692295534350012E-2</v>
      </c>
      <c r="R8" s="35">
        <v>4.8966024795850216E-2</v>
      </c>
      <c r="S8" s="35">
        <v>9.8762195617365239E-2</v>
      </c>
      <c r="T8" s="35">
        <v>0.25983247813967414</v>
      </c>
      <c r="U8" s="35">
        <v>0.43298269567823078</v>
      </c>
      <c r="V8" s="35">
        <v>0.67430344165704825</v>
      </c>
      <c r="W8" s="35">
        <v>1.1664491503830809</v>
      </c>
      <c r="X8" s="35">
        <v>1.897202003187052</v>
      </c>
      <c r="Y8" s="35">
        <v>2.6622147453821969</v>
      </c>
      <c r="Z8" s="35">
        <v>3.8285328241573455</v>
      </c>
      <c r="AA8" s="35">
        <v>5.0573294082907108</v>
      </c>
      <c r="AB8" s="35">
        <v>6.7264317129877123</v>
      </c>
      <c r="AC8" s="35">
        <v>10.268558373848432</v>
      </c>
      <c r="AD8" s="35">
        <v>13.121731476360591</v>
      </c>
      <c r="AE8" s="35">
        <v>17.545114429750434</v>
      </c>
      <c r="AF8" s="35">
        <v>20.765969315253749</v>
      </c>
      <c r="AG8" s="35">
        <v>27.177977749350955</v>
      </c>
      <c r="AH8" s="35">
        <v>37.271727711559024</v>
      </c>
      <c r="AI8" s="35">
        <v>63.444749892007195</v>
      </c>
      <c r="AJ8" s="35">
        <v>105.95290501995837</v>
      </c>
      <c r="AK8" s="35">
        <v>170.96053254971071</v>
      </c>
      <c r="AL8" s="35">
        <v>271.96537778405758</v>
      </c>
      <c r="AM8" s="35">
        <v>384.23954186008729</v>
      </c>
      <c r="AN8" s="35">
        <v>570.76253231714259</v>
      </c>
      <c r="AO8" s="35">
        <v>904.98425343970416</v>
      </c>
      <c r="AP8" s="35">
        <v>1258.6331575771885</v>
      </c>
      <c r="AQ8" s="35">
        <v>1610.101136374861</v>
      </c>
      <c r="AR8" s="35">
        <v>2260.5592398860204</v>
      </c>
      <c r="AS8" s="35">
        <v>2862.8554649988159</v>
      </c>
      <c r="AT8" s="35">
        <v>3553.8341276199903</v>
      </c>
      <c r="AU8" s="35">
        <v>4010.229289053947</v>
      </c>
      <c r="AV8" s="35">
        <v>4451.7947551092593</v>
      </c>
      <c r="AW8" s="35">
        <v>5333.7587809649085</v>
      </c>
      <c r="AX8" s="35">
        <v>6572.609659333948</v>
      </c>
      <c r="AY8" s="35">
        <v>8119.8646762788912</v>
      </c>
      <c r="AZ8" s="35">
        <v>11025.676097342068</v>
      </c>
      <c r="BA8" s="35">
        <v>15571.000860312712</v>
      </c>
      <c r="BB8" s="35">
        <v>22473.736703294697</v>
      </c>
      <c r="BC8" s="35">
        <v>32448.813440168404</v>
      </c>
      <c r="BD8" s="35">
        <v>46440.75131347173</v>
      </c>
      <c r="BE8" s="35">
        <v>61254.793090816762</v>
      </c>
      <c r="BF8" s="35">
        <v>71828.965603525634</v>
      </c>
      <c r="BG8" s="35">
        <v>80263.430722717545</v>
      </c>
      <c r="BH8" s="35">
        <v>89232.519780582952</v>
      </c>
      <c r="BI8" s="35">
        <v>99530.78154392037</v>
      </c>
      <c r="BJ8" s="35">
        <v>110752.81725776249</v>
      </c>
      <c r="BK8" s="35">
        <v>128276.37643985369</v>
      </c>
      <c r="BL8" s="35">
        <v>146649.32603789744</v>
      </c>
      <c r="BM8" s="35">
        <v>162846</v>
      </c>
      <c r="BN8" s="35">
        <v>174250.03838613533</v>
      </c>
      <c r="BO8" s="35">
        <v>188923.57530387631</v>
      </c>
      <c r="BP8" s="35">
        <v>197658.43049441912</v>
      </c>
      <c r="BQ8" s="35">
        <v>208446.19340235513</v>
      </c>
      <c r="BR8" s="35">
        <v>216043.42407664182</v>
      </c>
      <c r="BS8" s="35">
        <v>222743.45401564508</v>
      </c>
      <c r="BT8" s="35">
        <v>224336.11260153883</v>
      </c>
      <c r="BU8" s="35">
        <v>3859.0850708833332</v>
      </c>
      <c r="BW8" t="s">
        <v>462</v>
      </c>
      <c r="BX8">
        <v>4</v>
      </c>
      <c r="BY8" t="e">
        <f>+(BT8/F8-1)*100</f>
        <v>#DIV/0!</v>
      </c>
      <c r="BZ8">
        <f>+(BT8/AJ8-1)*100</f>
        <v>211631.91292799439</v>
      </c>
      <c r="CA8" s="35">
        <f>+F8</f>
        <v>0</v>
      </c>
      <c r="CB8" s="35">
        <f>+AJ8</f>
        <v>105.95290501995837</v>
      </c>
      <c r="CC8" s="35">
        <f>+BT8</f>
        <v>224336.11260153883</v>
      </c>
    </row>
    <row r="9" spans="1:81" x14ac:dyDescent="0.25">
      <c r="A9" t="s">
        <v>463</v>
      </c>
      <c r="B9">
        <v>5</v>
      </c>
      <c r="C9" s="35">
        <v>107.21357511421374</v>
      </c>
      <c r="D9" s="35">
        <v>116.39413118774225</v>
      </c>
      <c r="E9" s="35">
        <v>125.62693752618617</v>
      </c>
      <c r="F9" s="35">
        <v>132.4872908214725</v>
      </c>
      <c r="G9" s="35">
        <v>143.66413174208924</v>
      </c>
      <c r="H9" s="35">
        <v>159.97417669465915</v>
      </c>
      <c r="I9" s="35">
        <v>186.58761227687259</v>
      </c>
      <c r="J9" s="35">
        <v>225.13760073213868</v>
      </c>
      <c r="K9" s="35">
        <v>255.35179658392602</v>
      </c>
      <c r="L9" s="35">
        <v>291.62622452160463</v>
      </c>
      <c r="M9" s="35">
        <v>333.98918119879943</v>
      </c>
      <c r="N9" s="35">
        <v>394.79575383646392</v>
      </c>
      <c r="O9" s="35">
        <v>450.5557307456728</v>
      </c>
      <c r="P9" s="35">
        <v>545.71622479844916</v>
      </c>
      <c r="Q9" s="35">
        <v>660.63307642922621</v>
      </c>
      <c r="R9" s="35">
        <v>800.43787181684013</v>
      </c>
      <c r="S9" s="35">
        <v>937.67706216154818</v>
      </c>
      <c r="T9" s="35">
        <v>1075.6362696641663</v>
      </c>
      <c r="U9" s="35">
        <v>1206.8835466053436</v>
      </c>
      <c r="V9" s="35">
        <v>1429.7846650786485</v>
      </c>
      <c r="W9" s="35">
        <v>1675.9469238853203</v>
      </c>
      <c r="X9" s="35">
        <v>1934.1839554931728</v>
      </c>
      <c r="Y9" s="35">
        <v>2196.7397401342696</v>
      </c>
      <c r="Z9" s="35">
        <v>2535.3432757867654</v>
      </c>
      <c r="AA9" s="35">
        <v>2873.0332491488111</v>
      </c>
      <c r="AB9" s="35">
        <v>3122.7441349136898</v>
      </c>
      <c r="AC9" s="35">
        <v>3298.9715985660541</v>
      </c>
      <c r="AD9" s="35">
        <v>3590.7484578754766</v>
      </c>
      <c r="AE9" s="35">
        <v>3855.5084204984018</v>
      </c>
      <c r="AF9" s="35">
        <v>4103.172369067227</v>
      </c>
      <c r="AG9" s="35">
        <v>4458.7690346182899</v>
      </c>
      <c r="AH9" s="35">
        <v>5042.1154268938426</v>
      </c>
      <c r="AI9" s="35">
        <v>5823.4247050080703</v>
      </c>
      <c r="AJ9" s="35">
        <v>6964.7120823894238</v>
      </c>
      <c r="AK9" s="35">
        <v>8658.532715685702</v>
      </c>
      <c r="AL9" s="35">
        <v>10347.7907913539</v>
      </c>
      <c r="AM9" s="35">
        <v>11887.53089817135</v>
      </c>
      <c r="AN9" s="35">
        <v>13753.427466191704</v>
      </c>
      <c r="AO9" s="35">
        <v>15226.870800708222</v>
      </c>
      <c r="AP9" s="35">
        <v>16827.112422606129</v>
      </c>
      <c r="AQ9" s="35">
        <v>18771.691854006782</v>
      </c>
      <c r="AR9" s="35">
        <v>20742.052819144512</v>
      </c>
      <c r="AS9" s="35">
        <v>23298.481632747731</v>
      </c>
      <c r="AT9" s="35">
        <v>25822.631412878913</v>
      </c>
      <c r="AU9" s="35">
        <v>28644.713341855466</v>
      </c>
      <c r="AV9" s="35">
        <v>31361.695438424646</v>
      </c>
      <c r="AW9" s="35">
        <v>34831.912069511891</v>
      </c>
      <c r="AX9" s="35">
        <v>38650.3524103331</v>
      </c>
      <c r="AY9" s="35">
        <v>44413.31202882732</v>
      </c>
      <c r="AZ9" s="35">
        <v>52044.311814434921</v>
      </c>
      <c r="BA9" s="35">
        <v>61996.225862872299</v>
      </c>
      <c r="BB9" s="35">
        <v>74191.657864835521</v>
      </c>
      <c r="BC9" s="35">
        <v>90318.687222657929</v>
      </c>
      <c r="BD9" s="35">
        <v>113523.46676877642</v>
      </c>
      <c r="BE9" s="35">
        <v>148218.75159380978</v>
      </c>
      <c r="BF9" s="35">
        <v>180475.93557253963</v>
      </c>
      <c r="BG9" s="35">
        <v>204721.63412214964</v>
      </c>
      <c r="BH9" s="35">
        <v>237592.94335185195</v>
      </c>
      <c r="BI9" s="35">
        <v>280026.73794108629</v>
      </c>
      <c r="BJ9" s="35">
        <v>325498.89683165826</v>
      </c>
      <c r="BK9" s="35">
        <v>385559.89904544404</v>
      </c>
      <c r="BL9" s="35">
        <v>461575.73849193909</v>
      </c>
      <c r="BM9" s="35">
        <v>535862</v>
      </c>
      <c r="BN9" s="35">
        <v>597354.20550210553</v>
      </c>
      <c r="BO9" s="35">
        <v>684998.15417277475</v>
      </c>
      <c r="BP9" s="35">
        <v>767766.82629113283</v>
      </c>
      <c r="BQ9" s="35">
        <v>869652.91490952624</v>
      </c>
      <c r="BR9" s="35">
        <v>1000893.2124181901</v>
      </c>
      <c r="BS9" s="35">
        <v>1174372.8688471993</v>
      </c>
      <c r="BT9" s="35">
        <v>1419590.7352857513</v>
      </c>
      <c r="BU9" s="35">
        <v>181.9547886609846</v>
      </c>
      <c r="BW9" t="s">
        <v>463</v>
      </c>
      <c r="BX9">
        <v>5</v>
      </c>
      <c r="BY9">
        <f t="shared" ref="BY9:BY30" si="0">+(BT9/F9-1)*100</f>
        <v>1071392.0099005264</v>
      </c>
      <c r="BZ9">
        <f t="shared" ref="BZ9:BZ30" si="1">+(BT9/AJ9-1)*100</f>
        <v>20282.619101732114</v>
      </c>
      <c r="CA9" s="35">
        <f t="shared" ref="CA9:CA30" si="2">+F9</f>
        <v>132.4872908214725</v>
      </c>
      <c r="CB9" s="35">
        <f t="shared" ref="CB9:CB30" si="3">+AJ9</f>
        <v>6964.7120823894238</v>
      </c>
      <c r="CC9" s="35">
        <f t="shared" ref="CC9:CC30" si="4">+BT9</f>
        <v>1419590.7352857513</v>
      </c>
    </row>
    <row r="10" spans="1:81" x14ac:dyDescent="0.25">
      <c r="A10" t="s">
        <v>464</v>
      </c>
      <c r="B10">
        <v>6</v>
      </c>
      <c r="C10" s="35">
        <v>95.932202425523869</v>
      </c>
      <c r="D10" s="35">
        <v>126.39622397760914</v>
      </c>
      <c r="E10" s="35">
        <v>154.54274345485069</v>
      </c>
      <c r="F10" s="35">
        <v>174.47903878145723</v>
      </c>
      <c r="G10" s="35">
        <v>198.94279206769616</v>
      </c>
      <c r="H10" s="35">
        <v>229.84068020818992</v>
      </c>
      <c r="I10" s="35">
        <v>256.58668017357832</v>
      </c>
      <c r="J10" s="35">
        <v>275.23065944946995</v>
      </c>
      <c r="K10" s="35">
        <v>293.28833622393756</v>
      </c>
      <c r="L10" s="35">
        <v>322.43606926627979</v>
      </c>
      <c r="M10" s="35">
        <v>355.43358296778757</v>
      </c>
      <c r="N10" s="35">
        <v>385.60775283916951</v>
      </c>
      <c r="O10" s="35">
        <v>405.13911217847141</v>
      </c>
      <c r="P10" s="35">
        <v>437.06676245521595</v>
      </c>
      <c r="Q10" s="35">
        <v>484.19728693189916</v>
      </c>
      <c r="R10" s="35">
        <v>537.29244649995076</v>
      </c>
      <c r="S10" s="35">
        <v>591.23510169777978</v>
      </c>
      <c r="T10" s="35">
        <v>666.84428795861231</v>
      </c>
      <c r="U10" s="35">
        <v>756.29046799338516</v>
      </c>
      <c r="V10" s="35">
        <v>857.59269885678975</v>
      </c>
      <c r="W10" s="35">
        <v>982.89354986680326</v>
      </c>
      <c r="X10" s="35">
        <v>1180.5486287674385</v>
      </c>
      <c r="Y10" s="35">
        <v>1362.254787685679</v>
      </c>
      <c r="Z10" s="35">
        <v>1594.3991900285173</v>
      </c>
      <c r="AA10" s="35">
        <v>1862.3070945412539</v>
      </c>
      <c r="AB10" s="35">
        <v>2274.0435438976992</v>
      </c>
      <c r="AC10" s="35">
        <v>2898.9777577064156</v>
      </c>
      <c r="AD10" s="35">
        <v>3619.7521240547517</v>
      </c>
      <c r="AE10" s="35">
        <v>4526.9362354517689</v>
      </c>
      <c r="AF10" s="35">
        <v>5659.6121311295992</v>
      </c>
      <c r="AG10" s="35">
        <v>7169.7622661651194</v>
      </c>
      <c r="AH10" s="35">
        <v>8720.9809071327472</v>
      </c>
      <c r="AI10" s="35">
        <v>10601.316681436514</v>
      </c>
      <c r="AJ10" s="35">
        <v>12716.380826871069</v>
      </c>
      <c r="AK10" s="35">
        <v>14840.444961441879</v>
      </c>
      <c r="AL10" s="35">
        <v>17205.511440648763</v>
      </c>
      <c r="AM10" s="35">
        <v>20188.525398872076</v>
      </c>
      <c r="AN10" s="35">
        <v>23320.477102504748</v>
      </c>
      <c r="AO10" s="35">
        <v>26421.248200696373</v>
      </c>
      <c r="AP10" s="35">
        <v>29243.128605641748</v>
      </c>
      <c r="AQ10" s="35">
        <v>32644.829243753877</v>
      </c>
      <c r="AR10" s="35">
        <v>37068.541526841247</v>
      </c>
      <c r="AS10" s="35">
        <v>41616.518138866777</v>
      </c>
      <c r="AT10" s="35">
        <v>46156.501285115577</v>
      </c>
      <c r="AU10" s="35">
        <v>51705.421034806561</v>
      </c>
      <c r="AV10" s="35">
        <v>57680.251764367713</v>
      </c>
      <c r="AW10" s="35">
        <v>64673.800917047614</v>
      </c>
      <c r="AX10" s="35">
        <v>72158.894154380992</v>
      </c>
      <c r="AY10" s="35">
        <v>77693.027521064199</v>
      </c>
      <c r="AZ10" s="35">
        <v>83473.91794025019</v>
      </c>
      <c r="BA10" s="35">
        <v>89795.427907927631</v>
      </c>
      <c r="BB10" s="35">
        <v>96212.605446415386</v>
      </c>
      <c r="BC10" s="35">
        <v>104346.44758239336</v>
      </c>
      <c r="BD10" s="35">
        <v>114055.06473271991</v>
      </c>
      <c r="BE10" s="35">
        <v>126461.74280613344</v>
      </c>
      <c r="BF10" s="35">
        <v>141126.44426826699</v>
      </c>
      <c r="BG10" s="35">
        <v>159347.81390383345</v>
      </c>
      <c r="BH10" s="35">
        <v>181012.67732846874</v>
      </c>
      <c r="BI10" s="35">
        <v>204105.67350020795</v>
      </c>
      <c r="BJ10" s="35">
        <v>232091.24664931279</v>
      </c>
      <c r="BK10" s="35">
        <v>260721.46759410005</v>
      </c>
      <c r="BL10" s="35">
        <v>294463.72696574463</v>
      </c>
      <c r="BM10" s="35">
        <v>328704.00000000006</v>
      </c>
      <c r="BN10" s="35">
        <v>355894.40114743047</v>
      </c>
      <c r="BO10" s="35">
        <v>383273.59374866984</v>
      </c>
      <c r="BP10" s="35">
        <v>412560.01379550702</v>
      </c>
      <c r="BQ10" s="35">
        <v>443424.13792014803</v>
      </c>
      <c r="BR10" s="35">
        <v>475323.72130385414</v>
      </c>
      <c r="BS10" s="35">
        <v>502676.05438918155</v>
      </c>
      <c r="BT10" s="35">
        <v>532664.07064377225</v>
      </c>
      <c r="BU10" s="35">
        <v>64.828742290673603</v>
      </c>
      <c r="BW10" t="s">
        <v>464</v>
      </c>
      <c r="BX10">
        <v>6</v>
      </c>
      <c r="BY10">
        <f t="shared" si="0"/>
        <v>305188.28813125094</v>
      </c>
      <c r="BZ10">
        <f t="shared" si="1"/>
        <v>4088.8024422656185</v>
      </c>
      <c r="CA10" s="35">
        <f t="shared" si="2"/>
        <v>174.47903878145723</v>
      </c>
      <c r="CB10" s="35">
        <f t="shared" si="3"/>
        <v>12716.380826871069</v>
      </c>
      <c r="CC10" s="35">
        <f t="shared" si="4"/>
        <v>532664.07064377225</v>
      </c>
    </row>
    <row r="11" spans="1:81" x14ac:dyDescent="0.25">
      <c r="A11" t="s">
        <v>465</v>
      </c>
      <c r="B11">
        <v>9</v>
      </c>
      <c r="C11" s="35">
        <v>255.50332598611621</v>
      </c>
      <c r="D11" s="35">
        <v>320.11723173856262</v>
      </c>
      <c r="E11" s="35">
        <v>387.39370029437725</v>
      </c>
      <c r="F11" s="35">
        <v>437.42870237708718</v>
      </c>
      <c r="G11" s="35">
        <v>502.99119767706816</v>
      </c>
      <c r="H11" s="35">
        <v>577.90954720064281</v>
      </c>
      <c r="I11" s="35">
        <v>651.44012779815193</v>
      </c>
      <c r="J11" s="35">
        <v>725.41370790642361</v>
      </c>
      <c r="K11" s="35">
        <v>744.86249629163478</v>
      </c>
      <c r="L11" s="35">
        <v>808.7179508388549</v>
      </c>
      <c r="M11" s="35">
        <v>881.82003159653527</v>
      </c>
      <c r="N11" s="35">
        <v>958.76031852112658</v>
      </c>
      <c r="O11" s="35">
        <v>1001.6121781879054</v>
      </c>
      <c r="P11" s="35">
        <v>1051.7301323696549</v>
      </c>
      <c r="Q11" s="35">
        <v>1102.6607432445874</v>
      </c>
      <c r="R11" s="35">
        <v>1142.7216392757343</v>
      </c>
      <c r="S11" s="35">
        <v>1164.9256614672836</v>
      </c>
      <c r="T11" s="35">
        <v>1198.2489102952641</v>
      </c>
      <c r="U11" s="35">
        <v>1237.3456079292032</v>
      </c>
      <c r="V11" s="35">
        <v>1308.0904224159656</v>
      </c>
      <c r="W11" s="35">
        <v>1408.179194504369</v>
      </c>
      <c r="X11" s="35">
        <v>1530.9205827805361</v>
      </c>
      <c r="Y11" s="35">
        <v>1639.6789597236607</v>
      </c>
      <c r="Z11" s="35">
        <v>1752.1736126807775</v>
      </c>
      <c r="AA11" s="35">
        <v>1886.1309062678886</v>
      </c>
      <c r="AB11" s="35">
        <v>2048.0061440565378</v>
      </c>
      <c r="AC11" s="35">
        <v>2471.8636946882962</v>
      </c>
      <c r="AD11" s="35">
        <v>2925.3364140947474</v>
      </c>
      <c r="AE11" s="35">
        <v>3634.6109530260073</v>
      </c>
      <c r="AF11" s="35">
        <v>4386.6306375174645</v>
      </c>
      <c r="AG11" s="35">
        <v>5360.4859759596147</v>
      </c>
      <c r="AH11" s="35">
        <v>7348.762361460881</v>
      </c>
      <c r="AI11" s="35">
        <v>9520.3521516076926</v>
      </c>
      <c r="AJ11" s="35">
        <v>11890.488801353353</v>
      </c>
      <c r="AK11" s="35">
        <v>14317.235906950433</v>
      </c>
      <c r="AL11" s="35">
        <v>16684.408559362517</v>
      </c>
      <c r="AM11" s="35">
        <v>18861.655106866652</v>
      </c>
      <c r="AN11" s="35">
        <v>20877.558328202627</v>
      </c>
      <c r="AO11" s="35">
        <v>23550.367570577098</v>
      </c>
      <c r="AP11" s="35">
        <v>26168.495000519881</v>
      </c>
      <c r="AQ11" s="35">
        <v>29127.809655238008</v>
      </c>
      <c r="AR11" s="35">
        <v>32256.212123644247</v>
      </c>
      <c r="AS11" s="35">
        <v>35183.222886818381</v>
      </c>
      <c r="AT11" s="35">
        <v>39703.910128678173</v>
      </c>
      <c r="AU11" s="35">
        <v>44757.093294242404</v>
      </c>
      <c r="AV11" s="35">
        <v>49636.275731076748</v>
      </c>
      <c r="AW11" s="35">
        <v>54773.035490989707</v>
      </c>
      <c r="AX11" s="35">
        <v>59258.132284091538</v>
      </c>
      <c r="AY11" s="35">
        <v>63548.014526179097</v>
      </c>
      <c r="AZ11" s="35">
        <v>69190.358453274908</v>
      </c>
      <c r="BA11" s="35">
        <v>74739.285901631767</v>
      </c>
      <c r="BB11" s="35">
        <v>77855.408389493925</v>
      </c>
      <c r="BC11" s="35">
        <v>80738.038361765037</v>
      </c>
      <c r="BD11" s="35">
        <v>83889.73071090375</v>
      </c>
      <c r="BE11" s="35">
        <v>88611.01401066278</v>
      </c>
      <c r="BF11" s="35">
        <v>94087.259533101373</v>
      </c>
      <c r="BG11" s="35">
        <v>99889.878608358224</v>
      </c>
      <c r="BH11" s="35">
        <v>104974.98684042275</v>
      </c>
      <c r="BI11" s="35">
        <v>111796.98576431736</v>
      </c>
      <c r="BJ11" s="35">
        <v>119249.42097331895</v>
      </c>
      <c r="BK11" s="35">
        <v>127806.30769033785</v>
      </c>
      <c r="BL11" s="35">
        <v>139571.62627148654</v>
      </c>
      <c r="BM11" s="35">
        <v>151511</v>
      </c>
      <c r="BN11" s="35">
        <v>157596.62529381673</v>
      </c>
      <c r="BO11" s="35">
        <v>166355.70818055255</v>
      </c>
      <c r="BP11" s="35">
        <v>177541.12090070418</v>
      </c>
      <c r="BQ11" s="35">
        <v>194153.14656857456</v>
      </c>
      <c r="BR11" s="35">
        <v>209286.08047203408</v>
      </c>
      <c r="BS11" s="35">
        <v>227436.03459848696</v>
      </c>
      <c r="BT11" s="35">
        <v>245949.00488553321</v>
      </c>
      <c r="BU11" s="35">
        <v>33.162456679317557</v>
      </c>
      <c r="BW11" t="s">
        <v>465</v>
      </c>
      <c r="BX11">
        <v>9</v>
      </c>
      <c r="BY11">
        <f t="shared" si="0"/>
        <v>56126.07834122231</v>
      </c>
      <c r="BZ11">
        <f t="shared" si="1"/>
        <v>1968.4515918095794</v>
      </c>
      <c r="CA11" s="35">
        <f t="shared" si="2"/>
        <v>437.42870237708718</v>
      </c>
      <c r="CB11" s="35">
        <f t="shared" si="3"/>
        <v>11890.488801353353</v>
      </c>
      <c r="CC11" s="35">
        <f t="shared" si="4"/>
        <v>245949.00488553321</v>
      </c>
    </row>
    <row r="12" spans="1:81" x14ac:dyDescent="0.25">
      <c r="A12" t="s">
        <v>466</v>
      </c>
      <c r="B12">
        <v>10</v>
      </c>
      <c r="C12" s="35">
        <v>65.529128496762311</v>
      </c>
      <c r="D12" s="35">
        <v>82.164512545834569</v>
      </c>
      <c r="E12" s="35">
        <v>100.43763940637402</v>
      </c>
      <c r="F12" s="35">
        <v>113.49203132284853</v>
      </c>
      <c r="G12" s="35">
        <v>126.32435478112089</v>
      </c>
      <c r="H12" s="35">
        <v>139.14451745655512</v>
      </c>
      <c r="I12" s="35">
        <v>151.09410957834348</v>
      </c>
      <c r="J12" s="35">
        <v>171.81910874969134</v>
      </c>
      <c r="K12" s="35">
        <v>190.88573034227156</v>
      </c>
      <c r="L12" s="35">
        <v>209.52000371823883</v>
      </c>
      <c r="M12" s="35">
        <v>225.07129720383818</v>
      </c>
      <c r="N12" s="35">
        <v>240.60231126645931</v>
      </c>
      <c r="O12" s="35">
        <v>240.55180880694317</v>
      </c>
      <c r="P12" s="35">
        <v>269.64303463624083</v>
      </c>
      <c r="Q12" s="35">
        <v>307.87048600911811</v>
      </c>
      <c r="R12" s="35">
        <v>343.1908830481936</v>
      </c>
      <c r="S12" s="35">
        <v>395.40298356147497</v>
      </c>
      <c r="T12" s="35">
        <v>515.3406419987075</v>
      </c>
      <c r="U12" s="35">
        <v>706.71224074103884</v>
      </c>
      <c r="V12" s="35">
        <v>932.69337429523296</v>
      </c>
      <c r="W12" s="35">
        <v>1229.7533357800703</v>
      </c>
      <c r="X12" s="35">
        <v>1412.2891507112356</v>
      </c>
      <c r="Y12" s="35">
        <v>1572.078849927432</v>
      </c>
      <c r="Z12" s="35">
        <v>1751.2569647242512</v>
      </c>
      <c r="AA12" s="35">
        <v>1978.2929172587337</v>
      </c>
      <c r="AB12" s="35">
        <v>2360.5483806462871</v>
      </c>
      <c r="AC12" s="35">
        <v>3115.0595691330323</v>
      </c>
      <c r="AD12" s="35">
        <v>4001.8666639257003</v>
      </c>
      <c r="AE12" s="35">
        <v>5033.7280178471938</v>
      </c>
      <c r="AF12" s="35">
        <v>6303.1392881800648</v>
      </c>
      <c r="AG12" s="35">
        <v>7839.1716081626264</v>
      </c>
      <c r="AH12" s="35">
        <v>9118.9885684589008</v>
      </c>
      <c r="AI12" s="35">
        <v>10754.785489961629</v>
      </c>
      <c r="AJ12" s="35">
        <v>12496.465021668899</v>
      </c>
      <c r="AK12" s="35">
        <v>14466.950915824547</v>
      </c>
      <c r="AL12" s="35">
        <v>16400.735183657234</v>
      </c>
      <c r="AM12" s="35">
        <v>17798.299325147549</v>
      </c>
      <c r="AN12" s="35">
        <v>18878.825203074623</v>
      </c>
      <c r="AO12" s="35">
        <v>20721.941713211396</v>
      </c>
      <c r="AP12" s="35">
        <v>22017.427437401009</v>
      </c>
      <c r="AQ12" s="35">
        <v>23743.191668213181</v>
      </c>
      <c r="AR12" s="35">
        <v>25780.266194732641</v>
      </c>
      <c r="AS12" s="35">
        <v>28058.635669896907</v>
      </c>
      <c r="AT12" s="35">
        <v>30533.157115317197</v>
      </c>
      <c r="AU12" s="35">
        <v>32476.580405638397</v>
      </c>
      <c r="AV12" s="35">
        <v>34486.992596448763</v>
      </c>
      <c r="AW12" s="35">
        <v>36648.63710573448</v>
      </c>
      <c r="AX12" s="35">
        <v>39510.197246995405</v>
      </c>
      <c r="AY12" s="35">
        <v>42131.508783663841</v>
      </c>
      <c r="AZ12" s="35">
        <v>43946.384039229823</v>
      </c>
      <c r="BA12" s="35">
        <v>45103.331869410831</v>
      </c>
      <c r="BB12" s="35">
        <v>44964.636081479948</v>
      </c>
      <c r="BC12" s="35">
        <v>44934.261856260557</v>
      </c>
      <c r="BD12" s="35">
        <v>44060.499709469303</v>
      </c>
      <c r="BE12" s="35">
        <v>43241.926976119728</v>
      </c>
      <c r="BF12" s="35">
        <v>40551.287480102706</v>
      </c>
      <c r="BG12" s="35">
        <v>36894.346039446282</v>
      </c>
      <c r="BH12" s="35">
        <v>34606.143060735638</v>
      </c>
      <c r="BI12" s="35">
        <v>32807.824428438274</v>
      </c>
      <c r="BJ12" s="35">
        <v>31104.571042287782</v>
      </c>
      <c r="BK12" s="35">
        <v>29247.471716089891</v>
      </c>
      <c r="BL12" s="35">
        <v>29912.398370899406</v>
      </c>
      <c r="BM12" s="35">
        <v>31229.999999999996</v>
      </c>
      <c r="BN12" s="35">
        <v>31128.484913644541</v>
      </c>
      <c r="BO12" s="35">
        <v>31769.03061422379</v>
      </c>
      <c r="BP12" s="35">
        <v>33557.049571401032</v>
      </c>
      <c r="BQ12" s="35">
        <v>35309.866861312214</v>
      </c>
      <c r="BR12" s="35">
        <v>36698.257106617522</v>
      </c>
      <c r="BS12" s="35">
        <v>37247.821853802176</v>
      </c>
      <c r="BT12" s="35">
        <v>38048.199268869226</v>
      </c>
      <c r="BU12" s="35">
        <v>10.869381331774177</v>
      </c>
      <c r="BW12" t="s">
        <v>466</v>
      </c>
      <c r="BX12">
        <v>10</v>
      </c>
      <c r="BY12">
        <f t="shared" si="0"/>
        <v>33424.996271001852</v>
      </c>
      <c r="BZ12">
        <f t="shared" si="1"/>
        <v>204.47169821940494</v>
      </c>
      <c r="CA12" s="35">
        <f t="shared" si="2"/>
        <v>113.49203132284853</v>
      </c>
      <c r="CB12" s="35">
        <f t="shared" si="3"/>
        <v>12496.465021668899</v>
      </c>
      <c r="CC12" s="35">
        <f t="shared" si="4"/>
        <v>38048.199268869226</v>
      </c>
    </row>
    <row r="13" spans="1:81" x14ac:dyDescent="0.25">
      <c r="A13" t="s">
        <v>467</v>
      </c>
      <c r="B13">
        <v>11</v>
      </c>
      <c r="C13" s="35">
        <v>842.36316485050702</v>
      </c>
      <c r="D13" s="35">
        <v>1114.3261295022421</v>
      </c>
      <c r="E13" s="35">
        <v>1372.3513163866023</v>
      </c>
      <c r="F13" s="35">
        <v>1517.4362648161573</v>
      </c>
      <c r="G13" s="35">
        <v>1676.4230352443358</v>
      </c>
      <c r="H13" s="35">
        <v>1840.8607429042872</v>
      </c>
      <c r="I13" s="35">
        <v>1985.5748754933722</v>
      </c>
      <c r="J13" s="35">
        <v>2145.0888707283757</v>
      </c>
      <c r="K13" s="35">
        <v>2258.2226892617414</v>
      </c>
      <c r="L13" s="35">
        <v>2413.2591889075511</v>
      </c>
      <c r="M13" s="35">
        <v>2628.5756267420757</v>
      </c>
      <c r="N13" s="35">
        <v>2956.2672501826805</v>
      </c>
      <c r="O13" s="35">
        <v>3197.0859487547596</v>
      </c>
      <c r="P13" s="35">
        <v>3371.6991632492395</v>
      </c>
      <c r="Q13" s="35">
        <v>3510.4692926818393</v>
      </c>
      <c r="R13" s="35">
        <v>3512.2263857156731</v>
      </c>
      <c r="S13" s="35">
        <v>3450.451003579808</v>
      </c>
      <c r="T13" s="35">
        <v>3427.505349452173</v>
      </c>
      <c r="U13" s="35">
        <v>3406.3228164476459</v>
      </c>
      <c r="V13" s="35">
        <v>3401.3967405796429</v>
      </c>
      <c r="W13" s="35">
        <v>3568.7862067374285</v>
      </c>
      <c r="X13" s="35">
        <v>3668.3656854714645</v>
      </c>
      <c r="Y13" s="35">
        <v>3706.7735659145105</v>
      </c>
      <c r="Z13" s="35">
        <v>3856.4177617175269</v>
      </c>
      <c r="AA13" s="35">
        <v>3871.1046347234369</v>
      </c>
      <c r="AB13" s="35">
        <v>3814.294345842145</v>
      </c>
      <c r="AC13" s="35">
        <v>3882.3850810213139</v>
      </c>
      <c r="AD13" s="35">
        <v>4256.1357166138287</v>
      </c>
      <c r="AE13" s="35">
        <v>4876.6379998321299</v>
      </c>
      <c r="AF13" s="35">
        <v>5166.6012326856753</v>
      </c>
      <c r="AG13" s="35">
        <v>5619.9440689616586</v>
      </c>
      <c r="AH13" s="35">
        <v>5996.0312164322304</v>
      </c>
      <c r="AI13" s="35">
        <v>7029.3168697722831</v>
      </c>
      <c r="AJ13" s="35">
        <v>8434.9913894274541</v>
      </c>
      <c r="AK13" s="35">
        <v>9824.5321683671282</v>
      </c>
      <c r="AL13" s="35">
        <v>11130.41822350654</v>
      </c>
      <c r="AM13" s="35">
        <v>11444.589173024635</v>
      </c>
      <c r="AN13" s="35">
        <v>13054.452495628313</v>
      </c>
      <c r="AO13" s="35">
        <v>14863.274261285274</v>
      </c>
      <c r="AP13" s="35">
        <v>16273.259813462048</v>
      </c>
      <c r="AQ13" s="35">
        <v>17811.066028142923</v>
      </c>
      <c r="AR13" s="35">
        <v>17361.7917834949</v>
      </c>
      <c r="AS13" s="35">
        <v>16649.873792972554</v>
      </c>
      <c r="AT13" s="35">
        <v>16247.826842910397</v>
      </c>
      <c r="AU13" s="35">
        <v>15446.38967943941</v>
      </c>
      <c r="AV13" s="35">
        <v>14642.369872566996</v>
      </c>
      <c r="AW13" s="35">
        <v>14167.49064058594</v>
      </c>
      <c r="AX13" s="35">
        <v>13948.109756990581</v>
      </c>
      <c r="AY13" s="35">
        <v>13756.154500821922</v>
      </c>
      <c r="AZ13" s="35">
        <v>13622.8394198428</v>
      </c>
      <c r="BA13" s="35">
        <v>13574.943478438479</v>
      </c>
      <c r="BB13" s="35">
        <v>13516.563913656817</v>
      </c>
      <c r="BC13" s="35">
        <v>13216.275110548113</v>
      </c>
      <c r="BD13" s="35">
        <v>12381.047915703006</v>
      </c>
      <c r="BE13" s="35">
        <v>11758.083267001535</v>
      </c>
      <c r="BF13" s="35">
        <v>11662.921080934364</v>
      </c>
      <c r="BG13" s="35">
        <v>11753.246255263957</v>
      </c>
      <c r="BH13" s="35">
        <v>13040.658063938043</v>
      </c>
      <c r="BI13" s="35">
        <v>14204.616857579385</v>
      </c>
      <c r="BJ13" s="35">
        <v>15249.702333211804</v>
      </c>
      <c r="BK13" s="35">
        <v>16257.935622491428</v>
      </c>
      <c r="BL13" s="35">
        <v>15202.564864720878</v>
      </c>
      <c r="BM13" s="35">
        <v>14471</v>
      </c>
      <c r="BN13" s="35">
        <v>13433.301986368069</v>
      </c>
      <c r="BO13" s="35">
        <v>12467.369194563174</v>
      </c>
      <c r="BP13" s="35">
        <v>11541.136478597648</v>
      </c>
      <c r="BQ13" s="35">
        <v>11049.897813788966</v>
      </c>
      <c r="BR13" s="35">
        <v>10578.102453848296</v>
      </c>
      <c r="BS13" s="35">
        <v>10292.580330537661</v>
      </c>
      <c r="BT13" s="35">
        <v>10056.037249146457</v>
      </c>
      <c r="BU13" s="35">
        <v>4.1754575911145251</v>
      </c>
      <c r="BW13" t="s">
        <v>467</v>
      </c>
      <c r="BX13">
        <v>11</v>
      </c>
      <c r="BY13">
        <f t="shared" si="0"/>
        <v>562.69915134556118</v>
      </c>
      <c r="BZ13">
        <f t="shared" si="1"/>
        <v>19.218109241354362</v>
      </c>
      <c r="CA13" s="35">
        <f t="shared" si="2"/>
        <v>1517.4362648161573</v>
      </c>
      <c r="CB13" s="35">
        <f t="shared" si="3"/>
        <v>8434.9913894274541</v>
      </c>
      <c r="CC13" s="35">
        <f t="shared" si="4"/>
        <v>10056.037249146457</v>
      </c>
    </row>
    <row r="14" spans="1:81" x14ac:dyDescent="0.25">
      <c r="A14" t="s">
        <v>468</v>
      </c>
      <c r="B14">
        <v>13</v>
      </c>
      <c r="C14" s="35">
        <v>5234.2070613746628</v>
      </c>
      <c r="D14" s="35">
        <v>5957.8059859430532</v>
      </c>
      <c r="E14" s="35">
        <v>6645.5189310062933</v>
      </c>
      <c r="F14" s="35">
        <v>7007.6961710607447</v>
      </c>
      <c r="G14" s="35">
        <v>7479.5584995597756</v>
      </c>
      <c r="H14" s="35">
        <v>8271.2069003730212</v>
      </c>
      <c r="I14" s="35">
        <v>9248.182803698719</v>
      </c>
      <c r="J14" s="35">
        <v>10286.677415135273</v>
      </c>
      <c r="K14" s="35">
        <v>11348.996384630105</v>
      </c>
      <c r="L14" s="35">
        <v>12340.497944967656</v>
      </c>
      <c r="M14" s="35">
        <v>13566.770081449966</v>
      </c>
      <c r="N14" s="35">
        <v>15031.159303665503</v>
      </c>
      <c r="O14" s="35">
        <v>16019.840042841935</v>
      </c>
      <c r="P14" s="35">
        <v>16883.658662230515</v>
      </c>
      <c r="Q14" s="35">
        <v>17606.809952173819</v>
      </c>
      <c r="R14" s="35">
        <v>18185.413175579484</v>
      </c>
      <c r="S14" s="35">
        <v>18509.090199351609</v>
      </c>
      <c r="T14" s="35">
        <v>19163.208276613583</v>
      </c>
      <c r="U14" s="35">
        <v>20202.802652518072</v>
      </c>
      <c r="V14" s="35">
        <v>21876.502847558768</v>
      </c>
      <c r="W14" s="35">
        <v>24152.814776453597</v>
      </c>
      <c r="X14" s="35">
        <v>26036.44641839018</v>
      </c>
      <c r="Y14" s="35">
        <v>28552.512756049822</v>
      </c>
      <c r="Z14" s="35">
        <v>31343.77334044961</v>
      </c>
      <c r="AA14" s="35">
        <v>34711.109661255854</v>
      </c>
      <c r="AB14" s="35">
        <v>38023.469534261734</v>
      </c>
      <c r="AC14" s="35">
        <v>41209.310077968286</v>
      </c>
      <c r="AD14" s="35">
        <v>45213.948865433333</v>
      </c>
      <c r="AE14" s="35">
        <v>50163.68965051842</v>
      </c>
      <c r="AF14" s="35">
        <v>54146.334991426855</v>
      </c>
      <c r="AG14" s="35">
        <v>58531.177653206723</v>
      </c>
      <c r="AH14" s="35">
        <v>62328.041266625012</v>
      </c>
      <c r="AI14" s="35">
        <v>66483.74916975142</v>
      </c>
      <c r="AJ14" s="35">
        <v>71253.272766480281</v>
      </c>
      <c r="AK14" s="35">
        <v>73323.011669060754</v>
      </c>
      <c r="AL14" s="35">
        <v>75525.582333003593</v>
      </c>
      <c r="AM14" s="35">
        <v>76105.92404839411</v>
      </c>
      <c r="AN14" s="35">
        <v>75835.871368410124</v>
      </c>
      <c r="AO14" s="35">
        <v>76473.10308262294</v>
      </c>
      <c r="AP14" s="35">
        <v>77506.049236671402</v>
      </c>
      <c r="AQ14" s="35">
        <v>77913.566955246089</v>
      </c>
      <c r="AR14" s="35">
        <v>77718.634648724139</v>
      </c>
      <c r="AS14" s="35">
        <v>78110.586788486718</v>
      </c>
      <c r="AT14" s="35">
        <v>79394.087691810069</v>
      </c>
      <c r="AU14" s="35">
        <v>80782.57138406852</v>
      </c>
      <c r="AV14" s="35">
        <v>82036.20365736181</v>
      </c>
      <c r="AW14" s="35">
        <v>83262.047194114057</v>
      </c>
      <c r="AX14" s="35">
        <v>84752.072027165661</v>
      </c>
      <c r="AY14" s="35">
        <v>87092.968194606772</v>
      </c>
      <c r="AZ14" s="35">
        <v>89885.341751741071</v>
      </c>
      <c r="BA14" s="35">
        <v>93368.580623752714</v>
      </c>
      <c r="BB14" s="35">
        <v>95478.832373133366</v>
      </c>
      <c r="BC14" s="35">
        <v>98348.749874728499</v>
      </c>
      <c r="BD14" s="35">
        <v>102307.51607295849</v>
      </c>
      <c r="BE14" s="35">
        <v>106877.65416444153</v>
      </c>
      <c r="BF14" s="35">
        <v>111151.25934370143</v>
      </c>
      <c r="BG14" s="35">
        <v>112977.85927533955</v>
      </c>
      <c r="BH14" s="35">
        <v>116336.87027173353</v>
      </c>
      <c r="BI14" s="35">
        <v>119842.75817301733</v>
      </c>
      <c r="BJ14" s="35">
        <v>124820.13099086029</v>
      </c>
      <c r="BK14" s="35">
        <v>131664.42126848645</v>
      </c>
      <c r="BL14" s="35">
        <v>139677.72163051207</v>
      </c>
      <c r="BM14" s="35">
        <v>148226</v>
      </c>
      <c r="BN14" s="35">
        <v>151118.57156171603</v>
      </c>
      <c r="BO14" s="35">
        <v>152626.03449400421</v>
      </c>
      <c r="BP14" s="35">
        <v>158281.63469357553</v>
      </c>
      <c r="BQ14" s="35">
        <v>166947.2522698378</v>
      </c>
      <c r="BR14" s="35">
        <v>175324.75682520549</v>
      </c>
      <c r="BS14" s="35">
        <v>184791.68176301106</v>
      </c>
      <c r="BT14" s="35">
        <v>193569.12784928322</v>
      </c>
      <c r="BU14" s="35">
        <v>4.7439149494204988</v>
      </c>
      <c r="BW14" t="s">
        <v>468</v>
      </c>
      <c r="BX14">
        <v>13</v>
      </c>
      <c r="BY14">
        <f t="shared" si="0"/>
        <v>2662.2363059724798</v>
      </c>
      <c r="BZ14">
        <f t="shared" si="1"/>
        <v>171.66349043877753</v>
      </c>
      <c r="CA14" s="35">
        <f t="shared" si="2"/>
        <v>7007.6961710607447</v>
      </c>
      <c r="CB14" s="35">
        <f t="shared" si="3"/>
        <v>71253.272766480281</v>
      </c>
      <c r="CC14" s="35">
        <f t="shared" si="4"/>
        <v>193569.12784928322</v>
      </c>
    </row>
    <row r="15" spans="1:81" x14ac:dyDescent="0.25">
      <c r="A15" t="s">
        <v>469</v>
      </c>
      <c r="B15">
        <v>14</v>
      </c>
      <c r="C15" s="35">
        <v>1280.6131380892573</v>
      </c>
      <c r="D15" s="35">
        <v>1325.1078829513203</v>
      </c>
      <c r="E15" s="35">
        <v>1452.6824550685415</v>
      </c>
      <c r="F15" s="35">
        <v>1579.1281077919075</v>
      </c>
      <c r="G15" s="35">
        <v>1801.6299912203383</v>
      </c>
      <c r="H15" s="35">
        <v>1950.5926551061846</v>
      </c>
      <c r="I15" s="35">
        <v>2256.5318816078679</v>
      </c>
      <c r="J15" s="35">
        <v>2525.5350097284577</v>
      </c>
      <c r="K15" s="35">
        <v>2971.9188562618324</v>
      </c>
      <c r="L15" s="35">
        <v>3402.1781120588557</v>
      </c>
      <c r="M15" s="35">
        <v>3856.8783106465166</v>
      </c>
      <c r="N15" s="35">
        <v>4510.5019422854539</v>
      </c>
      <c r="O15" s="35">
        <v>5172.5792125378684</v>
      </c>
      <c r="P15" s="35">
        <v>5715.2593317107076</v>
      </c>
      <c r="Q15" s="35">
        <v>6239.2316545863196</v>
      </c>
      <c r="R15" s="35">
        <v>6624.8226330236575</v>
      </c>
      <c r="S15" s="35">
        <v>6903.9815577872869</v>
      </c>
      <c r="T15" s="35">
        <v>7172.1304892015578</v>
      </c>
      <c r="U15" s="35">
        <v>7450.7513472865339</v>
      </c>
      <c r="V15" s="35">
        <v>7772.5732564236678</v>
      </c>
      <c r="W15" s="35">
        <v>8340.3881432804119</v>
      </c>
      <c r="X15" s="35">
        <v>9288.0274727615906</v>
      </c>
      <c r="Y15" s="35">
        <v>10586.461517493763</v>
      </c>
      <c r="Z15" s="35">
        <v>11994.950544600559</v>
      </c>
      <c r="AA15" s="35">
        <v>13444.794188256781</v>
      </c>
      <c r="AB15" s="35">
        <v>15172.121495338604</v>
      </c>
      <c r="AC15" s="35">
        <v>17163.629269713907</v>
      </c>
      <c r="AD15" s="35">
        <v>18882.966107572676</v>
      </c>
      <c r="AE15" s="35">
        <v>20284.9103096459</v>
      </c>
      <c r="AF15" s="35">
        <v>21228.34846090358</v>
      </c>
      <c r="AG15" s="35">
        <v>22029.492941640983</v>
      </c>
      <c r="AH15" s="35">
        <v>22520.893439774249</v>
      </c>
      <c r="AI15" s="35">
        <v>22907.51154746893</v>
      </c>
      <c r="AJ15" s="35">
        <v>23334.953162099075</v>
      </c>
      <c r="AK15" s="35">
        <v>23183.810441964848</v>
      </c>
      <c r="AL15" s="35">
        <v>23233.023261799364</v>
      </c>
      <c r="AM15" s="35">
        <v>22924.963193890027</v>
      </c>
      <c r="AN15" s="35">
        <v>22521.867447538112</v>
      </c>
      <c r="AO15" s="35">
        <v>22574.752057016696</v>
      </c>
      <c r="AP15" s="35">
        <v>22921.373318803024</v>
      </c>
      <c r="AQ15" s="35">
        <v>22965.672048109038</v>
      </c>
      <c r="AR15" s="35">
        <v>23706.545636616509</v>
      </c>
      <c r="AS15" s="35">
        <v>24552.679262008445</v>
      </c>
      <c r="AT15" s="35">
        <v>25719.301220560938</v>
      </c>
      <c r="AU15" s="35">
        <v>26464.571732115284</v>
      </c>
      <c r="AV15" s="35">
        <v>27763.50644109822</v>
      </c>
      <c r="AW15" s="35">
        <v>28931.456230997468</v>
      </c>
      <c r="AX15" s="35">
        <v>30046.577912587582</v>
      </c>
      <c r="AY15" s="35">
        <v>31437.490900480796</v>
      </c>
      <c r="AZ15" s="35">
        <v>32121.476397185135</v>
      </c>
      <c r="BA15" s="35">
        <v>33513.644300893175</v>
      </c>
      <c r="BB15" s="35">
        <v>34572.312747563592</v>
      </c>
      <c r="BC15" s="35">
        <v>36531.397146409319</v>
      </c>
      <c r="BD15" s="35">
        <v>39471.478989664538</v>
      </c>
      <c r="BE15" s="35">
        <v>44581.459336170425</v>
      </c>
      <c r="BF15" s="35">
        <v>54603.447019817046</v>
      </c>
      <c r="BG15" s="35">
        <v>65900.720539662812</v>
      </c>
      <c r="BH15" s="35">
        <v>75277.258897917724</v>
      </c>
      <c r="BI15" s="35">
        <v>76476.267333274314</v>
      </c>
      <c r="BJ15" s="35">
        <v>79026.188738308032</v>
      </c>
      <c r="BK15" s="35">
        <v>83825.863577434007</v>
      </c>
      <c r="BL15" s="35">
        <v>94612.54365068808</v>
      </c>
      <c r="BM15" s="35">
        <v>105450</v>
      </c>
      <c r="BN15" s="35">
        <v>112678.26908656728</v>
      </c>
      <c r="BO15" s="35">
        <v>115396.08033670968</v>
      </c>
      <c r="BP15" s="35">
        <v>123732.60180231184</v>
      </c>
      <c r="BQ15" s="35">
        <v>137829.91936097568</v>
      </c>
      <c r="BR15" s="35">
        <v>148350.20468196427</v>
      </c>
      <c r="BS15" s="35">
        <v>158089.49224847971</v>
      </c>
      <c r="BT15" s="35">
        <v>171355.918981305</v>
      </c>
      <c r="BU15" s="35">
        <v>8.0443875992477665</v>
      </c>
      <c r="BW15" t="s">
        <v>469</v>
      </c>
      <c r="BX15">
        <v>14</v>
      </c>
      <c r="BY15">
        <f t="shared" si="0"/>
        <v>10751.299406031834</v>
      </c>
      <c r="BZ15">
        <f t="shared" si="1"/>
        <v>634.33153171964989</v>
      </c>
      <c r="CA15" s="35">
        <f t="shared" si="2"/>
        <v>1579.1281077919075</v>
      </c>
      <c r="CB15" s="35">
        <f t="shared" si="3"/>
        <v>23334.953162099075</v>
      </c>
      <c r="CC15" s="35">
        <f t="shared" si="4"/>
        <v>171355.918981305</v>
      </c>
    </row>
    <row r="16" spans="1:81" x14ac:dyDescent="0.25">
      <c r="A16" t="s">
        <v>470</v>
      </c>
      <c r="B16">
        <v>17</v>
      </c>
      <c r="C16" s="35">
        <v>18727.088142378761</v>
      </c>
      <c r="D16" s="35">
        <v>20133.406315308071</v>
      </c>
      <c r="E16" s="35">
        <v>20851.020480756251</v>
      </c>
      <c r="F16" s="35">
        <v>20349.940428534661</v>
      </c>
      <c r="G16" s="35">
        <v>21493.303780941911</v>
      </c>
      <c r="H16" s="35">
        <v>23516.754893298399</v>
      </c>
      <c r="I16" s="35">
        <v>26023.803705613893</v>
      </c>
      <c r="J16" s="35">
        <v>29656.519436003782</v>
      </c>
      <c r="K16" s="35">
        <v>32994.087746817706</v>
      </c>
      <c r="L16" s="35">
        <v>34681.473766492934</v>
      </c>
      <c r="M16" s="35">
        <v>38076.123304367044</v>
      </c>
      <c r="N16" s="35">
        <v>40686.896639149039</v>
      </c>
      <c r="O16" s="35">
        <v>40279.092190188996</v>
      </c>
      <c r="P16" s="35">
        <v>40474.807870238721</v>
      </c>
      <c r="Q16" s="35">
        <v>41370.436844468764</v>
      </c>
      <c r="R16" s="35">
        <v>41605.312097807102</v>
      </c>
      <c r="S16" s="35">
        <v>42375.764429076648</v>
      </c>
      <c r="T16" s="35">
        <v>44250.157134567584</v>
      </c>
      <c r="U16" s="35">
        <v>46530.578303580565</v>
      </c>
      <c r="V16" s="35">
        <v>50673.931765121924</v>
      </c>
      <c r="W16" s="35">
        <v>56698.584693430879</v>
      </c>
      <c r="X16" s="35">
        <v>64528.01646810981</v>
      </c>
      <c r="Y16" s="35">
        <v>70055.532227346994</v>
      </c>
      <c r="Z16" s="35">
        <v>74357.446444253321</v>
      </c>
      <c r="AA16" s="35">
        <v>77595.304737824146</v>
      </c>
      <c r="AB16" s="35">
        <v>77337.919360855056</v>
      </c>
      <c r="AC16" s="35">
        <v>78488.538631102798</v>
      </c>
      <c r="AD16" s="35">
        <v>82366.244571633943</v>
      </c>
      <c r="AE16" s="35">
        <v>88646.627813789368</v>
      </c>
      <c r="AF16" s="35">
        <v>91662.777461357386</v>
      </c>
      <c r="AG16" s="35">
        <v>93692.925067710574</v>
      </c>
      <c r="AH16" s="35">
        <v>96367.945757595618</v>
      </c>
      <c r="AI16" s="35">
        <v>101880.28950833723</v>
      </c>
      <c r="AJ16" s="35">
        <v>110275.3555510099</v>
      </c>
      <c r="AK16" s="35">
        <v>120333.14680231604</v>
      </c>
      <c r="AL16" s="35">
        <v>127803.20796991274</v>
      </c>
      <c r="AM16" s="35">
        <v>129701.25312413571</v>
      </c>
      <c r="AN16" s="35">
        <v>126685.42760974431</v>
      </c>
      <c r="AO16" s="35">
        <v>127808.98279868519</v>
      </c>
      <c r="AP16" s="35">
        <v>131532.67458458539</v>
      </c>
      <c r="AQ16" s="35">
        <v>135347.87335391159</v>
      </c>
      <c r="AR16" s="35">
        <v>136181.88266489343</v>
      </c>
      <c r="AS16" s="35">
        <v>138323.5162703683</v>
      </c>
      <c r="AT16" s="35">
        <v>143868.76087630886</v>
      </c>
      <c r="AU16" s="35">
        <v>147607.13946365507</v>
      </c>
      <c r="AV16" s="35">
        <v>149619.42857189119</v>
      </c>
      <c r="AW16" s="35">
        <v>152176.80103065481</v>
      </c>
      <c r="AX16" s="35">
        <v>156049.0344194466</v>
      </c>
      <c r="AY16" s="35">
        <v>164291.34960600547</v>
      </c>
      <c r="AZ16" s="35">
        <v>175373.03754996179</v>
      </c>
      <c r="BA16" s="35">
        <v>186074.64612919127</v>
      </c>
      <c r="BB16" s="35">
        <v>197721.97162651448</v>
      </c>
      <c r="BC16" s="35">
        <v>208911.67049957128</v>
      </c>
      <c r="BD16" s="35">
        <v>217824.09202256048</v>
      </c>
      <c r="BE16" s="35">
        <v>226425.23156576656</v>
      </c>
      <c r="BF16" s="35">
        <v>228824.70224508626</v>
      </c>
      <c r="BG16" s="35">
        <v>228081.92883853699</v>
      </c>
      <c r="BH16" s="35">
        <v>226211.89525949827</v>
      </c>
      <c r="BI16" s="35">
        <v>224870.41373077643</v>
      </c>
      <c r="BJ16" s="35">
        <v>226141.0599258352</v>
      </c>
      <c r="BK16" s="35">
        <v>228333.87374739576</v>
      </c>
      <c r="BL16" s="35">
        <v>231118.06493257196</v>
      </c>
      <c r="BM16" s="35">
        <v>233066.00000000003</v>
      </c>
      <c r="BN16" s="35">
        <v>225745.956009171</v>
      </c>
      <c r="BO16" s="35">
        <v>218751.77673164461</v>
      </c>
      <c r="BP16" s="35">
        <v>217727.49908851788</v>
      </c>
      <c r="BQ16" s="35">
        <v>222393.78784488441</v>
      </c>
      <c r="BR16" s="35">
        <v>226707.13512456513</v>
      </c>
      <c r="BS16" s="35">
        <v>231758.39004177912</v>
      </c>
      <c r="BT16" s="35">
        <v>236656.14993738127</v>
      </c>
      <c r="BU16" s="35">
        <v>3.916327826014792</v>
      </c>
      <c r="BW16" t="s">
        <v>470</v>
      </c>
      <c r="BX16">
        <v>17</v>
      </c>
      <c r="BY16">
        <f t="shared" si="0"/>
        <v>1062.9328880272412</v>
      </c>
      <c r="BZ16">
        <f t="shared" si="1"/>
        <v>114.60474895309822</v>
      </c>
      <c r="CA16" s="35">
        <f t="shared" si="2"/>
        <v>20349.940428534661</v>
      </c>
      <c r="CB16" s="35">
        <f t="shared" si="3"/>
        <v>110275.3555510099</v>
      </c>
      <c r="CC16" s="35">
        <f t="shared" si="4"/>
        <v>236656.14993738127</v>
      </c>
    </row>
    <row r="17" spans="1:81" x14ac:dyDescent="0.25">
      <c r="A17" t="s">
        <v>471</v>
      </c>
      <c r="B17">
        <v>18</v>
      </c>
      <c r="C17" s="35">
        <v>5311.3503909274232</v>
      </c>
      <c r="D17" s="35">
        <v>5878.8026404324683</v>
      </c>
      <c r="E17" s="35">
        <v>6425.9380570323665</v>
      </c>
      <c r="F17" s="35">
        <v>6683.4813948990331</v>
      </c>
      <c r="G17" s="35">
        <v>7150.7975780681436</v>
      </c>
      <c r="H17" s="35">
        <v>7737.0056431984285</v>
      </c>
      <c r="I17" s="35">
        <v>8144.8655059672628</v>
      </c>
      <c r="J17" s="35">
        <v>8602.3333299903734</v>
      </c>
      <c r="K17" s="35">
        <v>8886.6125808212091</v>
      </c>
      <c r="L17" s="35">
        <v>9444.9075045368136</v>
      </c>
      <c r="M17" s="35">
        <v>10190.084940946432</v>
      </c>
      <c r="N17" s="35">
        <v>10858.857028838853</v>
      </c>
      <c r="O17" s="35">
        <v>11352.908547886156</v>
      </c>
      <c r="P17" s="35">
        <v>12011.093198297116</v>
      </c>
      <c r="Q17" s="35">
        <v>12917.350852020663</v>
      </c>
      <c r="R17" s="35">
        <v>13732.273375620094</v>
      </c>
      <c r="S17" s="35">
        <v>14707.35300402637</v>
      </c>
      <c r="T17" s="35">
        <v>15661.957741712964</v>
      </c>
      <c r="U17" s="35">
        <v>16973.451684327418</v>
      </c>
      <c r="V17" s="35">
        <v>19142.46081975778</v>
      </c>
      <c r="W17" s="35">
        <v>21637.547968482984</v>
      </c>
      <c r="X17" s="35">
        <v>23743.053593746761</v>
      </c>
      <c r="Y17" s="35">
        <v>25917.499852671703</v>
      </c>
      <c r="Z17" s="35">
        <v>28079.240230886826</v>
      </c>
      <c r="AA17" s="35">
        <v>30146.021086197481</v>
      </c>
      <c r="AB17" s="35">
        <v>31637.185049212767</v>
      </c>
      <c r="AC17" s="35">
        <v>33342.146623827139</v>
      </c>
      <c r="AD17" s="35">
        <v>35486.726975648584</v>
      </c>
      <c r="AE17" s="35">
        <v>37889.762081899884</v>
      </c>
      <c r="AF17" s="35">
        <v>39090.841614215584</v>
      </c>
      <c r="AG17" s="35">
        <v>40388.274058243835</v>
      </c>
      <c r="AH17" s="35">
        <v>41933.124695632781</v>
      </c>
      <c r="AI17" s="35">
        <v>45043.487606539384</v>
      </c>
      <c r="AJ17" s="35">
        <v>48448.960185985976</v>
      </c>
      <c r="AK17" s="35">
        <v>52152.638121229429</v>
      </c>
      <c r="AL17" s="35">
        <v>55452.095885391966</v>
      </c>
      <c r="AM17" s="35">
        <v>58614.172252345161</v>
      </c>
      <c r="AN17" s="35">
        <v>61576.609286898471</v>
      </c>
      <c r="AO17" s="35">
        <v>66489.902482604695</v>
      </c>
      <c r="AP17" s="35">
        <v>72316.118230061285</v>
      </c>
      <c r="AQ17" s="35">
        <v>78336.68152307361</v>
      </c>
      <c r="AR17" s="35">
        <v>84840.992535239362</v>
      </c>
      <c r="AS17" s="35">
        <v>92227.808221833271</v>
      </c>
      <c r="AT17" s="35">
        <v>101359.26054524083</v>
      </c>
      <c r="AU17" s="35">
        <v>108630.44809863339</v>
      </c>
      <c r="AV17" s="35">
        <v>114145.03985048784</v>
      </c>
      <c r="AW17" s="35">
        <v>119418.4258143664</v>
      </c>
      <c r="AX17" s="35">
        <v>126721.04613211144</v>
      </c>
      <c r="AY17" s="35">
        <v>135546.53601445613</v>
      </c>
      <c r="AZ17" s="35">
        <v>147838.2445389535</v>
      </c>
      <c r="BA17" s="35">
        <v>161034.20523231733</v>
      </c>
      <c r="BB17" s="35">
        <v>174115.30901075937</v>
      </c>
      <c r="BC17" s="35">
        <v>188287.64982962504</v>
      </c>
      <c r="BD17" s="35">
        <v>202683.02668521582</v>
      </c>
      <c r="BE17" s="35">
        <v>221906.69582644815</v>
      </c>
      <c r="BF17" s="35">
        <v>236229.20868651645</v>
      </c>
      <c r="BG17" s="35">
        <v>245963.2388221584</v>
      </c>
      <c r="BH17" s="35">
        <v>254152.60747913984</v>
      </c>
      <c r="BI17" s="35">
        <v>261752.72363868193</v>
      </c>
      <c r="BJ17" s="35">
        <v>271859.54049874441</v>
      </c>
      <c r="BK17" s="35">
        <v>285169.23141935852</v>
      </c>
      <c r="BL17" s="35">
        <v>299482.40130550804</v>
      </c>
      <c r="BM17" s="35">
        <v>310550</v>
      </c>
      <c r="BN17" s="35">
        <v>311849.98002237239</v>
      </c>
      <c r="BO17" s="35">
        <v>313519.90102384484</v>
      </c>
      <c r="BP17" s="35">
        <v>331855.87577157462</v>
      </c>
      <c r="BQ17" s="35">
        <v>348724.09356267704</v>
      </c>
      <c r="BR17" s="35">
        <v>366450.36392247264</v>
      </c>
      <c r="BS17" s="35">
        <v>392619.1232611711</v>
      </c>
      <c r="BT17" s="35">
        <v>417406.32071281242</v>
      </c>
      <c r="BU17" s="35">
        <v>10.255789720299084</v>
      </c>
      <c r="BW17" t="s">
        <v>471</v>
      </c>
      <c r="BX17">
        <v>18</v>
      </c>
      <c r="BY17">
        <f t="shared" si="0"/>
        <v>6145.3427495344758</v>
      </c>
      <c r="BZ17">
        <f t="shared" si="1"/>
        <v>761.53824377338969</v>
      </c>
      <c r="CA17" s="35">
        <f t="shared" si="2"/>
        <v>6683.4813948990331</v>
      </c>
      <c r="CB17" s="35">
        <f t="shared" si="3"/>
        <v>48448.960185985976</v>
      </c>
      <c r="CC17" s="35">
        <f t="shared" si="4"/>
        <v>417406.32071281242</v>
      </c>
    </row>
    <row r="18" spans="1:81" x14ac:dyDescent="0.25">
      <c r="A18" t="s">
        <v>472</v>
      </c>
      <c r="B18">
        <v>19</v>
      </c>
      <c r="C18" s="35">
        <v>23812.95671212444</v>
      </c>
      <c r="D18" s="35">
        <v>25774.07575604349</v>
      </c>
      <c r="E18" s="35">
        <v>27580.154847783193</v>
      </c>
      <c r="F18" s="35">
        <v>28116.436298396333</v>
      </c>
      <c r="G18" s="35">
        <v>29196.505102957421</v>
      </c>
      <c r="H18" s="35">
        <v>30598.854054139578</v>
      </c>
      <c r="I18" s="35">
        <v>31765.206620368459</v>
      </c>
      <c r="J18" s="35">
        <v>33228.539506158289</v>
      </c>
      <c r="K18" s="35">
        <v>34454.777704071254</v>
      </c>
      <c r="L18" s="35">
        <v>36271.603985867179</v>
      </c>
      <c r="M18" s="35">
        <v>39019.271782748532</v>
      </c>
      <c r="N18" s="35">
        <v>41440.171429290167</v>
      </c>
      <c r="O18" s="35">
        <v>42833.425651241283</v>
      </c>
      <c r="P18" s="35">
        <v>44296.662615533605</v>
      </c>
      <c r="Q18" s="35">
        <v>46261.562434522326</v>
      </c>
      <c r="R18" s="35">
        <v>47648.079020674581</v>
      </c>
      <c r="S18" s="35">
        <v>49501.920615611183</v>
      </c>
      <c r="T18" s="35">
        <v>52515.906307978374</v>
      </c>
      <c r="U18" s="35">
        <v>56981.319051236453</v>
      </c>
      <c r="V18" s="35">
        <v>62385.703966814646</v>
      </c>
      <c r="W18" s="35">
        <v>68782.245554750014</v>
      </c>
      <c r="X18" s="35">
        <v>72914.391497669392</v>
      </c>
      <c r="Y18" s="35">
        <v>76453.699136635332</v>
      </c>
      <c r="Z18" s="35">
        <v>80647.931562406477</v>
      </c>
      <c r="AA18" s="35">
        <v>84241.240771851415</v>
      </c>
      <c r="AB18" s="35">
        <v>86978.878484412227</v>
      </c>
      <c r="AC18" s="35">
        <v>90097.641487450688</v>
      </c>
      <c r="AD18" s="35">
        <v>95575.296303214767</v>
      </c>
      <c r="AE18" s="35">
        <v>103706.11183951293</v>
      </c>
      <c r="AF18" s="35">
        <v>108640.88082623134</v>
      </c>
      <c r="AG18" s="35">
        <v>113600.54213111152</v>
      </c>
      <c r="AH18" s="35">
        <v>123761.19265942492</v>
      </c>
      <c r="AI18" s="35">
        <v>135633.82829969554</v>
      </c>
      <c r="AJ18" s="35">
        <v>149279.22659714241</v>
      </c>
      <c r="AK18" s="35">
        <v>161258.95491836665</v>
      </c>
      <c r="AL18" s="35">
        <v>171077.08662411739</v>
      </c>
      <c r="AM18" s="35">
        <v>175877.7904980423</v>
      </c>
      <c r="AN18" s="35">
        <v>177206.66083141448</v>
      </c>
      <c r="AO18" s="35">
        <v>187579.16656786654</v>
      </c>
      <c r="AP18" s="35">
        <v>199401.98001386781</v>
      </c>
      <c r="AQ18" s="35">
        <v>211126.75021921165</v>
      </c>
      <c r="AR18" s="35">
        <v>219673.95587552647</v>
      </c>
      <c r="AS18" s="35">
        <v>229733.00189683746</v>
      </c>
      <c r="AT18" s="35">
        <v>239974.79102902932</v>
      </c>
      <c r="AU18" s="35">
        <v>248399.00909669945</v>
      </c>
      <c r="AV18" s="35">
        <v>252722.97707963205</v>
      </c>
      <c r="AW18" s="35">
        <v>257134.59394777758</v>
      </c>
      <c r="AX18" s="35">
        <v>267769.36959747772</v>
      </c>
      <c r="AY18" s="35">
        <v>280793.27770281892</v>
      </c>
      <c r="AZ18" s="35">
        <v>297553.18650145753</v>
      </c>
      <c r="BA18" s="35">
        <v>314630.6125500346</v>
      </c>
      <c r="BB18" s="35">
        <v>332927.40095754276</v>
      </c>
      <c r="BC18" s="35">
        <v>353567.63608635584</v>
      </c>
      <c r="BD18" s="35">
        <v>370481.82649930648</v>
      </c>
      <c r="BE18" s="35">
        <v>389329.79025258758</v>
      </c>
      <c r="BF18" s="35">
        <v>400595.09396736836</v>
      </c>
      <c r="BG18" s="35">
        <v>409468.35754876956</v>
      </c>
      <c r="BH18" s="35">
        <v>422078.48148053151</v>
      </c>
      <c r="BI18" s="35">
        <v>436934.04843436892</v>
      </c>
      <c r="BJ18" s="35">
        <v>458532.30007996032</v>
      </c>
      <c r="BK18" s="35">
        <v>482948.2894779598</v>
      </c>
      <c r="BL18" s="35">
        <v>504016.32118187496</v>
      </c>
      <c r="BM18" s="35">
        <v>518555.99999999994</v>
      </c>
      <c r="BN18" s="35">
        <v>516804.28933593648</v>
      </c>
      <c r="BO18" s="35">
        <v>519058.34170704003</v>
      </c>
      <c r="BP18" s="35">
        <v>534007.80087109003</v>
      </c>
      <c r="BQ18" s="35">
        <v>555991.93544564815</v>
      </c>
      <c r="BR18" s="35">
        <v>574484.03775937238</v>
      </c>
      <c r="BS18" s="35">
        <v>594183.26780235639</v>
      </c>
      <c r="BT18" s="35">
        <v>616828.15956233931</v>
      </c>
      <c r="BU18" s="35">
        <v>5.9438476673834097</v>
      </c>
      <c r="BW18" t="s">
        <v>472</v>
      </c>
      <c r="BX18">
        <v>19</v>
      </c>
      <c r="BY18">
        <f t="shared" si="0"/>
        <v>2093.8347840957395</v>
      </c>
      <c r="BZ18">
        <f t="shared" si="1"/>
        <v>313.20428409437307</v>
      </c>
      <c r="CA18" s="35">
        <f t="shared" si="2"/>
        <v>28116.436298396333</v>
      </c>
      <c r="CB18" s="35">
        <f t="shared" si="3"/>
        <v>149279.22659714241</v>
      </c>
      <c r="CC18" s="35">
        <f t="shared" si="4"/>
        <v>616828.15956233931</v>
      </c>
    </row>
    <row r="19" spans="1:81" x14ac:dyDescent="0.25">
      <c r="A19" t="s">
        <v>473</v>
      </c>
      <c r="B19">
        <v>20</v>
      </c>
      <c r="C19" s="35">
        <v>7773.082982479259</v>
      </c>
      <c r="D19" s="35">
        <v>8752.0759505398419</v>
      </c>
      <c r="E19" s="35">
        <v>9621.3423521639052</v>
      </c>
      <c r="F19" s="35">
        <v>10289.043047562911</v>
      </c>
      <c r="G19" s="35">
        <v>11261.48006026636</v>
      </c>
      <c r="H19" s="35">
        <v>12535.894082561637</v>
      </c>
      <c r="I19" s="35">
        <v>13992.007622323239</v>
      </c>
      <c r="J19" s="35">
        <v>15755.899621674005</v>
      </c>
      <c r="K19" s="35">
        <v>17508.88835031007</v>
      </c>
      <c r="L19" s="35">
        <v>19318.052510992333</v>
      </c>
      <c r="M19" s="35">
        <v>21327.486971627568</v>
      </c>
      <c r="N19" s="35">
        <v>23516.04131564232</v>
      </c>
      <c r="O19" s="35">
        <v>25190.86383123956</v>
      </c>
      <c r="P19" s="35">
        <v>27063.51407643432</v>
      </c>
      <c r="Q19" s="35">
        <v>29250.440473222898</v>
      </c>
      <c r="R19" s="35">
        <v>31452.250557862553</v>
      </c>
      <c r="S19" s="35">
        <v>33944.488778515894</v>
      </c>
      <c r="T19" s="35">
        <v>36622.54892275374</v>
      </c>
      <c r="U19" s="35">
        <v>39746.960896292003</v>
      </c>
      <c r="V19" s="35">
        <v>43379.628649234583</v>
      </c>
      <c r="W19" s="35">
        <v>48103.478498592638</v>
      </c>
      <c r="X19" s="35">
        <v>52543.089404035454</v>
      </c>
      <c r="Y19" s="35">
        <v>56699.395020722433</v>
      </c>
      <c r="Z19" s="35">
        <v>60357.84823230726</v>
      </c>
      <c r="AA19" s="35">
        <v>64113.782709009109</v>
      </c>
      <c r="AB19" s="35">
        <v>67130.870291453612</v>
      </c>
      <c r="AC19" s="35">
        <v>70342.206803984693</v>
      </c>
      <c r="AD19" s="35">
        <v>74724.383844799842</v>
      </c>
      <c r="AE19" s="35">
        <v>80027.422500892251</v>
      </c>
      <c r="AF19" s="35">
        <v>83196.630981909155</v>
      </c>
      <c r="AG19" s="35">
        <v>86634.777907511525</v>
      </c>
      <c r="AH19" s="35">
        <v>91441.224101476735</v>
      </c>
      <c r="AI19" s="35">
        <v>96045.606044909364</v>
      </c>
      <c r="AJ19" s="35">
        <v>101535.83277357451</v>
      </c>
      <c r="AK19" s="35">
        <v>106909.51409688385</v>
      </c>
      <c r="AL19" s="35">
        <v>110642.19700005332</v>
      </c>
      <c r="AM19" s="35">
        <v>113616.88352384206</v>
      </c>
      <c r="AN19" s="35">
        <v>116472.20445414849</v>
      </c>
      <c r="AO19" s="35">
        <v>122740.55804265174</v>
      </c>
      <c r="AP19" s="35">
        <v>128917.4187780918</v>
      </c>
      <c r="AQ19" s="35">
        <v>134415.42087326263</v>
      </c>
      <c r="AR19" s="35">
        <v>140704.43615571552</v>
      </c>
      <c r="AS19" s="35">
        <v>147347.37218744721</v>
      </c>
      <c r="AT19" s="35">
        <v>154308.86734974702</v>
      </c>
      <c r="AU19" s="35">
        <v>160768.73343447258</v>
      </c>
      <c r="AV19" s="35">
        <v>166187.07072393148</v>
      </c>
      <c r="AW19" s="35">
        <v>171947.83877519346</v>
      </c>
      <c r="AX19" s="35">
        <v>178334.13355128467</v>
      </c>
      <c r="AY19" s="35">
        <v>186251.54570345258</v>
      </c>
      <c r="AZ19" s="35">
        <v>195501.15990487454</v>
      </c>
      <c r="BA19" s="35">
        <v>205537.46540172011</v>
      </c>
      <c r="BB19" s="35">
        <v>216989.18387891725</v>
      </c>
      <c r="BC19" s="35">
        <v>229725.60551302924</v>
      </c>
      <c r="BD19" s="35">
        <v>244630.19792118185</v>
      </c>
      <c r="BE19" s="35">
        <v>262894.22566321713</v>
      </c>
      <c r="BF19" s="35">
        <v>278540.11555710621</v>
      </c>
      <c r="BG19" s="35">
        <v>291444.12953927292</v>
      </c>
      <c r="BH19" s="35">
        <v>304885.9715939915</v>
      </c>
      <c r="BI19" s="35">
        <v>321588.48600138334</v>
      </c>
      <c r="BJ19" s="35">
        <v>340768.51974460512</v>
      </c>
      <c r="BK19" s="35">
        <v>364311.65587343829</v>
      </c>
      <c r="BL19" s="35">
        <v>388631.9444282456</v>
      </c>
      <c r="BM19" s="35">
        <v>409162</v>
      </c>
      <c r="BN19" s="35">
        <v>422128.27908905037</v>
      </c>
      <c r="BO19" s="35">
        <v>437465.77299724793</v>
      </c>
      <c r="BP19" s="35">
        <v>455646.77105917083</v>
      </c>
      <c r="BQ19" s="35">
        <v>475712.47245929483</v>
      </c>
      <c r="BR19" s="35">
        <v>497552.59918955906</v>
      </c>
      <c r="BS19" s="35">
        <v>519894.49743776646</v>
      </c>
      <c r="BT19" s="35">
        <v>541492.29969938577</v>
      </c>
      <c r="BU19" s="35">
        <v>6.2771347283491883</v>
      </c>
      <c r="BW19" t="s">
        <v>473</v>
      </c>
      <c r="BX19">
        <v>20</v>
      </c>
      <c r="BY19">
        <f t="shared" si="0"/>
        <v>5162.8052696080904</v>
      </c>
      <c r="BZ19">
        <f t="shared" si="1"/>
        <v>433.3016777504713</v>
      </c>
      <c r="CA19" s="35">
        <f t="shared" si="2"/>
        <v>10289.043047562911</v>
      </c>
      <c r="CB19" s="35">
        <f t="shared" si="3"/>
        <v>101535.83277357451</v>
      </c>
      <c r="CC19" s="35">
        <f t="shared" si="4"/>
        <v>541492.29969938577</v>
      </c>
    </row>
    <row r="20" spans="1:81" x14ac:dyDescent="0.25">
      <c r="A20" s="36" t="s">
        <v>485</v>
      </c>
      <c r="B20">
        <v>2225</v>
      </c>
      <c r="C20" s="35">
        <v>8591.4803867750252</v>
      </c>
      <c r="D20" s="35">
        <v>10765.35732949982</v>
      </c>
      <c r="E20" s="35">
        <v>12642.596553999338</v>
      </c>
      <c r="F20" s="35">
        <v>15001.260268657657</v>
      </c>
      <c r="G20" s="35">
        <v>18123.715325964364</v>
      </c>
      <c r="H20" s="35">
        <v>20097.946470013783</v>
      </c>
      <c r="I20" s="35">
        <v>20649.451704198142</v>
      </c>
      <c r="J20" s="35">
        <v>22056.141332473337</v>
      </c>
      <c r="K20" s="35">
        <v>23348.380292746922</v>
      </c>
      <c r="L20" s="35">
        <v>25253.115973727094</v>
      </c>
      <c r="M20" s="35">
        <v>26206.26386112766</v>
      </c>
      <c r="N20" s="35">
        <v>27370.495703159584</v>
      </c>
      <c r="O20" s="35">
        <v>28671.548482074799</v>
      </c>
      <c r="P20" s="35">
        <v>30364.904258052913</v>
      </c>
      <c r="Q20" s="35">
        <v>31961.21739712124</v>
      </c>
      <c r="R20" s="35">
        <v>33037.26009249928</v>
      </c>
      <c r="S20" s="35">
        <v>35665.024956172601</v>
      </c>
      <c r="T20" s="35">
        <v>37744.370516208139</v>
      </c>
      <c r="U20" s="35">
        <v>40175.461620529226</v>
      </c>
      <c r="V20" s="35">
        <v>44287.354668413056</v>
      </c>
      <c r="W20" s="35">
        <v>49238.200771785792</v>
      </c>
      <c r="X20" s="35">
        <v>52449.253780228319</v>
      </c>
      <c r="Y20" s="35">
        <v>58047.751137422529</v>
      </c>
      <c r="Z20" s="35">
        <v>65086.842460302825</v>
      </c>
      <c r="AA20" s="35">
        <v>67138.425314357941</v>
      </c>
      <c r="AB20" s="35">
        <v>71691.884434754029</v>
      </c>
      <c r="AC20" s="35">
        <v>78113.490402638956</v>
      </c>
      <c r="AD20" s="35">
        <v>86816.018437861683</v>
      </c>
      <c r="AE20" s="35">
        <v>93511.37271352447</v>
      </c>
      <c r="AF20" s="35">
        <v>93943.516506597196</v>
      </c>
      <c r="AG20" s="35">
        <v>97991.513577681762</v>
      </c>
      <c r="AH20" s="35">
        <v>108005.61323656936</v>
      </c>
      <c r="AI20" s="35">
        <v>118664.99930370238</v>
      </c>
      <c r="AJ20" s="35">
        <v>129290.96149593304</v>
      </c>
      <c r="AK20" s="35">
        <v>129747.61753404562</v>
      </c>
      <c r="AL20" s="35">
        <v>130827.89101405014</v>
      </c>
      <c r="AM20" s="35">
        <v>130113.04715298658</v>
      </c>
      <c r="AN20" s="35">
        <v>133355.41079817322</v>
      </c>
      <c r="AO20" s="35">
        <v>145101.01624801249</v>
      </c>
      <c r="AP20" s="35">
        <v>155772.79560821631</v>
      </c>
      <c r="AQ20" s="35">
        <v>160250.76720289991</v>
      </c>
      <c r="AR20" s="35">
        <v>163357.51376330305</v>
      </c>
      <c r="AS20" s="35">
        <v>169805.0942690048</v>
      </c>
      <c r="AT20" s="35">
        <v>172065.40808780445</v>
      </c>
      <c r="AU20" s="35">
        <v>171285.22091141652</v>
      </c>
      <c r="AV20" s="35">
        <v>171347.16773845308</v>
      </c>
      <c r="AW20" s="35">
        <v>175245.20158259466</v>
      </c>
      <c r="AX20" s="35">
        <v>188149.39221306134</v>
      </c>
      <c r="AY20" s="35">
        <v>210507.08685684099</v>
      </c>
      <c r="AZ20" s="35">
        <v>232812.00511873927</v>
      </c>
      <c r="BA20" s="35">
        <v>254060.43103782006</v>
      </c>
      <c r="BB20" s="35">
        <v>273855.83731403027</v>
      </c>
      <c r="BC20" s="35">
        <v>297189.62165159348</v>
      </c>
      <c r="BD20" s="35">
        <v>328285.24713289161</v>
      </c>
      <c r="BE20" s="35">
        <v>349636.98072150792</v>
      </c>
      <c r="BF20" s="35">
        <v>357746.89422670205</v>
      </c>
      <c r="BG20" s="35">
        <v>363371.36086490494</v>
      </c>
      <c r="BH20" s="35">
        <v>366796.59234204079</v>
      </c>
      <c r="BI20" s="35">
        <v>384749.55565927731</v>
      </c>
      <c r="BJ20" s="35">
        <v>417584.39334497199</v>
      </c>
      <c r="BK20" s="35">
        <v>458596.39562401257</v>
      </c>
      <c r="BL20" s="35">
        <v>481375.87265699817</v>
      </c>
      <c r="BM20" s="35">
        <v>473690</v>
      </c>
      <c r="BN20" s="35">
        <v>423834.52533068613</v>
      </c>
      <c r="BO20" s="35">
        <v>425821.43347096816</v>
      </c>
      <c r="BP20" s="35">
        <v>459351.41957383504</v>
      </c>
      <c r="BQ20" s="35">
        <v>510481.25086241949</v>
      </c>
      <c r="BR20" s="35">
        <v>569642.29026088165</v>
      </c>
      <c r="BS20" s="35">
        <v>640659.74032370513</v>
      </c>
      <c r="BT20" s="35">
        <v>726799.08509565354</v>
      </c>
      <c r="BU20" s="35">
        <v>6.9528086969972405</v>
      </c>
      <c r="BW20" s="36" t="s">
        <v>485</v>
      </c>
      <c r="BX20">
        <v>2225</v>
      </c>
      <c r="BY20">
        <f t="shared" si="0"/>
        <v>4744.9201739014225</v>
      </c>
      <c r="BZ20">
        <f t="shared" si="1"/>
        <v>462.14222300335797</v>
      </c>
      <c r="CA20" s="35">
        <f t="shared" si="2"/>
        <v>15001.260268657657</v>
      </c>
      <c r="CB20" s="35">
        <f t="shared" si="3"/>
        <v>129290.96149593304</v>
      </c>
      <c r="CC20" s="35">
        <f t="shared" si="4"/>
        <v>726799.08509565354</v>
      </c>
    </row>
    <row r="21" spans="1:81" x14ac:dyDescent="0.25">
      <c r="A21" t="s">
        <v>474</v>
      </c>
      <c r="B21">
        <v>26</v>
      </c>
      <c r="C21" s="35">
        <v>78.49826033971533</v>
      </c>
      <c r="D21" s="35">
        <v>90.041038535166876</v>
      </c>
      <c r="E21" s="35">
        <v>90.226022350321841</v>
      </c>
      <c r="F21" s="35">
        <v>97.585901550916219</v>
      </c>
      <c r="G21" s="35">
        <v>97.674375971619227</v>
      </c>
      <c r="H21" s="35">
        <v>99.264275990051516</v>
      </c>
      <c r="I21" s="35">
        <v>113.62973321181266</v>
      </c>
      <c r="J21" s="35">
        <v>124.81663853151059</v>
      </c>
      <c r="K21" s="35">
        <v>136.06816533267573</v>
      </c>
      <c r="L21" s="35">
        <v>139.84482252917843</v>
      </c>
      <c r="M21" s="35">
        <v>166.2561839247557</v>
      </c>
      <c r="N21" s="35">
        <v>203.86344528441839</v>
      </c>
      <c r="O21" s="35">
        <v>229.57035969845299</v>
      </c>
      <c r="P21" s="35">
        <v>386.03401842948352</v>
      </c>
      <c r="Q21" s="35">
        <v>606.35510705831712</v>
      </c>
      <c r="R21" s="35">
        <v>829.42597157072964</v>
      </c>
      <c r="S21" s="35">
        <v>1020.4269362123822</v>
      </c>
      <c r="T21" s="35">
        <v>1085.7301879577581</v>
      </c>
      <c r="U21" s="35">
        <v>1253.2012835027838</v>
      </c>
      <c r="V21" s="35">
        <v>1537.3372680824073</v>
      </c>
      <c r="W21" s="35">
        <v>1999.1244684528122</v>
      </c>
      <c r="X21" s="35">
        <v>2881.2164628918545</v>
      </c>
      <c r="Y21" s="35">
        <v>4435.7527987849708</v>
      </c>
      <c r="Z21" s="35">
        <v>5417.2203741285621</v>
      </c>
      <c r="AA21" s="35">
        <v>6267.0082365541502</v>
      </c>
      <c r="AB21" s="35">
        <v>6496.9604811765648</v>
      </c>
      <c r="AC21" s="35">
        <v>7086.2577831865156</v>
      </c>
      <c r="AD21" s="35">
        <v>8228.6885052168745</v>
      </c>
      <c r="AE21" s="35">
        <v>8884.401929046182</v>
      </c>
      <c r="AF21" s="35">
        <v>9322.0708385244106</v>
      </c>
      <c r="AG21" s="35">
        <v>9660.4613413176048</v>
      </c>
      <c r="AH21" s="35">
        <v>10335.951968766431</v>
      </c>
      <c r="AI21" s="35">
        <v>11251.676068280945</v>
      </c>
      <c r="AJ21" s="35">
        <v>13249.654122781471</v>
      </c>
      <c r="AK21" s="35">
        <v>15168.949108190214</v>
      </c>
      <c r="AL21" s="35">
        <v>16483.48020609995</v>
      </c>
      <c r="AM21" s="35">
        <v>17345.157252317033</v>
      </c>
      <c r="AN21" s="35">
        <v>18239.627041523006</v>
      </c>
      <c r="AO21" s="35">
        <v>19005.533313694879</v>
      </c>
      <c r="AP21" s="35">
        <v>20157.410800692582</v>
      </c>
      <c r="AQ21" s="35">
        <v>22267.107297261991</v>
      </c>
      <c r="AR21" s="35">
        <v>24995.324896272869</v>
      </c>
      <c r="AS21" s="35">
        <v>28362.254043323748</v>
      </c>
      <c r="AT21" s="35">
        <v>30503.199742052093</v>
      </c>
      <c r="AU21" s="35">
        <v>34562.713351341292</v>
      </c>
      <c r="AV21" s="35">
        <v>39111.604239419066</v>
      </c>
      <c r="AW21" s="35">
        <v>44295.891695951796</v>
      </c>
      <c r="AX21" s="35">
        <v>49480.52599719166</v>
      </c>
      <c r="AY21" s="35">
        <v>51459.325660239891</v>
      </c>
      <c r="AZ21" s="35">
        <v>56820.544041798814</v>
      </c>
      <c r="BA21" s="35">
        <v>61927.809029820339</v>
      </c>
      <c r="BB21" s="35">
        <v>70161.794978537815</v>
      </c>
      <c r="BC21" s="35">
        <v>85734.216071695439</v>
      </c>
      <c r="BD21" s="35">
        <v>114615.49291220657</v>
      </c>
      <c r="BE21" s="35">
        <v>145695.14315800671</v>
      </c>
      <c r="BF21" s="35">
        <v>179178.55782879482</v>
      </c>
      <c r="BG21" s="35">
        <v>201557.4493540962</v>
      </c>
      <c r="BH21" s="35">
        <v>212913.79955200537</v>
      </c>
      <c r="BI21" s="35">
        <v>229442.00958987037</v>
      </c>
      <c r="BJ21" s="35">
        <v>243878.0237746184</v>
      </c>
      <c r="BK21" s="35">
        <v>257017.77698737071</v>
      </c>
      <c r="BL21" s="35">
        <v>284736.62956710666</v>
      </c>
      <c r="BM21" s="35">
        <v>314144</v>
      </c>
      <c r="BN21" s="35">
        <v>321727.08594679087</v>
      </c>
      <c r="BO21" s="35">
        <v>344684.27926600451</v>
      </c>
      <c r="BP21" s="35">
        <v>388125.19505066081</v>
      </c>
      <c r="BQ21" s="35">
        <v>440344.92217476596</v>
      </c>
      <c r="BR21" s="35">
        <v>508488.34841758595</v>
      </c>
      <c r="BS21" s="35">
        <v>597813.54955359141</v>
      </c>
      <c r="BT21" s="35">
        <v>707687.68948638393</v>
      </c>
      <c r="BU21" s="35">
        <v>54.387402413977902</v>
      </c>
      <c r="BW21" t="s">
        <v>474</v>
      </c>
      <c r="BX21">
        <v>26</v>
      </c>
      <c r="BY21">
        <f t="shared" si="0"/>
        <v>725094.60110448662</v>
      </c>
      <c r="BZ21">
        <f t="shared" si="1"/>
        <v>5241.1785917459147</v>
      </c>
      <c r="CA21" s="35">
        <f t="shared" si="2"/>
        <v>97.585901550916219</v>
      </c>
      <c r="CB21" s="35">
        <f t="shared" si="3"/>
        <v>13249.654122781471</v>
      </c>
      <c r="CC21" s="35">
        <f t="shared" si="4"/>
        <v>707687.68948638393</v>
      </c>
    </row>
    <row r="22" spans="1:81" x14ac:dyDescent="0.25">
      <c r="A22" t="s">
        <v>475</v>
      </c>
      <c r="B22">
        <v>27</v>
      </c>
      <c r="C22" s="35">
        <v>11332.721063955421</v>
      </c>
      <c r="D22" s="35">
        <v>12546.42686535127</v>
      </c>
      <c r="E22" s="35">
        <v>12667.851909038991</v>
      </c>
      <c r="F22" s="35">
        <v>12427.303750533531</v>
      </c>
      <c r="G22" s="35">
        <v>12191.450754641437</v>
      </c>
      <c r="H22" s="35">
        <v>12455.217183314538</v>
      </c>
      <c r="I22" s="35">
        <v>12809.069844014572</v>
      </c>
      <c r="J22" s="35">
        <v>13056.978754195958</v>
      </c>
      <c r="K22" s="35">
        <v>12798.648850992271</v>
      </c>
      <c r="L22" s="35">
        <v>12856.240913576754</v>
      </c>
      <c r="M22" s="35">
        <v>13328.160349008294</v>
      </c>
      <c r="N22" s="35">
        <v>14105.669909927279</v>
      </c>
      <c r="O22" s="35">
        <v>14823.668658105158</v>
      </c>
      <c r="P22" s="35">
        <v>15397.074920428848</v>
      </c>
      <c r="Q22" s="35">
        <v>15826.329734255663</v>
      </c>
      <c r="R22" s="35">
        <v>16081.331055492104</v>
      </c>
      <c r="S22" s="35">
        <v>16382.78174869133</v>
      </c>
      <c r="T22" s="35">
        <v>16528.092540527196</v>
      </c>
      <c r="U22" s="35">
        <v>16877.578868812285</v>
      </c>
      <c r="V22" s="35">
        <v>17414.595579751764</v>
      </c>
      <c r="W22" s="35">
        <v>18068.037016513332</v>
      </c>
      <c r="X22" s="35">
        <v>18726.395217845657</v>
      </c>
      <c r="Y22" s="35">
        <v>19979.596296334694</v>
      </c>
      <c r="Z22" s="35">
        <v>21324.234534118077</v>
      </c>
      <c r="AA22" s="35">
        <v>22624.127884882902</v>
      </c>
      <c r="AB22" s="35">
        <v>23636.795990303748</v>
      </c>
      <c r="AC22" s="35">
        <v>25131.939093480083</v>
      </c>
      <c r="AD22" s="35">
        <v>27992.172781843925</v>
      </c>
      <c r="AE22" s="35">
        <v>30044.889722405976</v>
      </c>
      <c r="AF22" s="35">
        <v>32800.11533766568</v>
      </c>
      <c r="AG22" s="35">
        <v>35187.389347080898</v>
      </c>
      <c r="AH22" s="35">
        <v>37735.247746830559</v>
      </c>
      <c r="AI22" s="35">
        <v>40058.890337189892</v>
      </c>
      <c r="AJ22" s="35">
        <v>42997.871796588646</v>
      </c>
      <c r="AK22" s="35">
        <v>45641.262850008876</v>
      </c>
      <c r="AL22" s="35">
        <v>48872.257981970586</v>
      </c>
      <c r="AM22" s="35">
        <v>49816.638304553853</v>
      </c>
      <c r="AN22" s="35">
        <v>49179.632854489537</v>
      </c>
      <c r="AO22" s="35">
        <v>48514.338354454521</v>
      </c>
      <c r="AP22" s="35">
        <v>47332.528287816371</v>
      </c>
      <c r="AQ22" s="35">
        <v>46474.952301999765</v>
      </c>
      <c r="AR22" s="35">
        <v>46160.783380131288</v>
      </c>
      <c r="AS22" s="35">
        <v>45587.739990521179</v>
      </c>
      <c r="AT22" s="35">
        <v>44831.489762296602</v>
      </c>
      <c r="AU22" s="35">
        <v>44177.886804495596</v>
      </c>
      <c r="AV22" s="35">
        <v>43656.594015926916</v>
      </c>
      <c r="AW22" s="35">
        <v>42539.349196806579</v>
      </c>
      <c r="AX22" s="35">
        <v>42810.634381640652</v>
      </c>
      <c r="AY22" s="35">
        <v>42607.957866085111</v>
      </c>
      <c r="AZ22" s="35">
        <v>42416.061118293925</v>
      </c>
      <c r="BA22" s="35">
        <v>42934.720354579353</v>
      </c>
      <c r="BB22" s="35">
        <v>43948.019110845882</v>
      </c>
      <c r="BC22" s="35">
        <v>45239.108324942827</v>
      </c>
      <c r="BD22" s="35">
        <v>46679.724178018034</v>
      </c>
      <c r="BE22" s="35">
        <v>48775.994448017409</v>
      </c>
      <c r="BF22" s="35">
        <v>50447.828738094853</v>
      </c>
      <c r="BG22" s="35">
        <v>52863.371901380939</v>
      </c>
      <c r="BH22" s="35">
        <v>55552.85022173405</v>
      </c>
      <c r="BI22" s="35">
        <v>58752.245737226091</v>
      </c>
      <c r="BJ22" s="35">
        <v>61703.102642781443</v>
      </c>
      <c r="BK22" s="35">
        <v>64073.954144418989</v>
      </c>
      <c r="BL22" s="35">
        <v>68218.173117624843</v>
      </c>
      <c r="BM22" s="35">
        <v>73476</v>
      </c>
      <c r="BN22" s="35">
        <v>74381.434464710648</v>
      </c>
      <c r="BO22" s="35">
        <v>75225.800621440256</v>
      </c>
      <c r="BP22" s="35">
        <v>77491.848931526896</v>
      </c>
      <c r="BQ22" s="35">
        <v>80869.00392595306</v>
      </c>
      <c r="BR22" s="35">
        <v>85634.96276797053</v>
      </c>
      <c r="BS22" s="35">
        <v>90111.311349144671</v>
      </c>
      <c r="BT22" s="35">
        <v>95400.597518256778</v>
      </c>
      <c r="BU22" s="35">
        <v>3.1298758230881414</v>
      </c>
      <c r="BW22" t="s">
        <v>475</v>
      </c>
      <c r="BX22">
        <v>27</v>
      </c>
      <c r="BY22">
        <f t="shared" si="0"/>
        <v>667.6693145458928</v>
      </c>
      <c r="BZ22">
        <f t="shared" si="1"/>
        <v>121.87283586864793</v>
      </c>
      <c r="CA22" s="35">
        <f t="shared" si="2"/>
        <v>12427.303750533531</v>
      </c>
      <c r="CB22" s="35">
        <f t="shared" si="3"/>
        <v>42997.871796588646</v>
      </c>
      <c r="CC22" s="35">
        <f t="shared" si="4"/>
        <v>95400.597518256778</v>
      </c>
    </row>
    <row r="23" spans="1:81" x14ac:dyDescent="0.25">
      <c r="A23" t="s">
        <v>476</v>
      </c>
      <c r="B23">
        <v>28</v>
      </c>
      <c r="C23" s="35">
        <v>48551.656252303124</v>
      </c>
      <c r="D23" s="35">
        <v>49585.513156052977</v>
      </c>
      <c r="E23" s="35">
        <v>52276.256892292884</v>
      </c>
      <c r="F23" s="35">
        <v>55469.668841763909</v>
      </c>
      <c r="G23" s="35">
        <v>56608.3313015241</v>
      </c>
      <c r="H23" s="35">
        <v>59264.929670681267</v>
      </c>
      <c r="I23" s="35">
        <v>61021.224030542726</v>
      </c>
      <c r="J23" s="35">
        <v>62328.72069342676</v>
      </c>
      <c r="K23" s="35">
        <v>61344.188402026564</v>
      </c>
      <c r="L23" s="35">
        <v>60866.944852742359</v>
      </c>
      <c r="M23" s="35">
        <v>61501.402840373732</v>
      </c>
      <c r="N23" s="35">
        <v>63014.752198701288</v>
      </c>
      <c r="O23" s="35">
        <v>61397.914769031529</v>
      </c>
      <c r="P23" s="35">
        <v>60571.307930980322</v>
      </c>
      <c r="Q23" s="35">
        <v>60461.994395796413</v>
      </c>
      <c r="R23" s="35">
        <v>59379.143646364166</v>
      </c>
      <c r="S23" s="35">
        <v>59725.87190889968</v>
      </c>
      <c r="T23" s="35">
        <v>59972.488928774015</v>
      </c>
      <c r="U23" s="35">
        <v>62062.113042955731</v>
      </c>
      <c r="V23" s="35">
        <v>65440.561584758369</v>
      </c>
      <c r="W23" s="35">
        <v>69813.602321965795</v>
      </c>
      <c r="X23" s="35">
        <v>72920.976741477571</v>
      </c>
      <c r="Y23" s="35">
        <v>73845.500871086857</v>
      </c>
      <c r="Z23" s="35">
        <v>76554.781634612838</v>
      </c>
      <c r="AA23" s="35">
        <v>77394.41940192433</v>
      </c>
      <c r="AB23" s="35">
        <v>78421.436020607929</v>
      </c>
      <c r="AC23" s="35">
        <v>79369.283685901246</v>
      </c>
      <c r="AD23" s="35">
        <v>80962.055790102284</v>
      </c>
      <c r="AE23" s="35">
        <v>83514.594811264513</v>
      </c>
      <c r="AF23" s="35">
        <v>85489.52688276011</v>
      </c>
      <c r="AG23" s="35">
        <v>85843.772813450298</v>
      </c>
      <c r="AH23" s="35">
        <v>87119.365305998654</v>
      </c>
      <c r="AI23" s="35">
        <v>89937.812453493636</v>
      </c>
      <c r="AJ23" s="35">
        <v>95494.816998231079</v>
      </c>
      <c r="AK23" s="35">
        <v>99541.359076783192</v>
      </c>
      <c r="AL23" s="35">
        <v>99259.904877994457</v>
      </c>
      <c r="AM23" s="35">
        <v>96822.441069651162</v>
      </c>
      <c r="AN23" s="35">
        <v>93473.838497213219</v>
      </c>
      <c r="AO23" s="35">
        <v>91456.492440679736</v>
      </c>
      <c r="AP23" s="35">
        <v>89164.114925166912</v>
      </c>
      <c r="AQ23" s="35">
        <v>86670.133138895937</v>
      </c>
      <c r="AR23" s="35">
        <v>83737.111655487344</v>
      </c>
      <c r="AS23" s="35">
        <v>82247.380620549215</v>
      </c>
      <c r="AT23" s="35">
        <v>82331.777086479269</v>
      </c>
      <c r="AU23" s="35">
        <v>82497.002690400433</v>
      </c>
      <c r="AV23" s="35">
        <v>82259.285574172653</v>
      </c>
      <c r="AW23" s="35">
        <v>81673.860006541028</v>
      </c>
      <c r="AX23" s="35">
        <v>81784.657776482505</v>
      </c>
      <c r="AY23" s="35">
        <v>83517.192623298615</v>
      </c>
      <c r="AZ23" s="35">
        <v>85781.833866592831</v>
      </c>
      <c r="BA23" s="35">
        <v>87970.375897525155</v>
      </c>
      <c r="BB23" s="35">
        <v>90859.187399440838</v>
      </c>
      <c r="BC23" s="35">
        <v>94816.725080323624</v>
      </c>
      <c r="BD23" s="35">
        <v>99740.054157656021</v>
      </c>
      <c r="BE23" s="35">
        <v>103921.86604310112</v>
      </c>
      <c r="BF23" s="35">
        <v>105528.36541242138</v>
      </c>
      <c r="BG23" s="35">
        <v>106097.00787828633</v>
      </c>
      <c r="BH23" s="35">
        <v>106084.66753092523</v>
      </c>
      <c r="BI23" s="35">
        <v>106511.30636288083</v>
      </c>
      <c r="BJ23" s="35">
        <v>108846.78528172281</v>
      </c>
      <c r="BK23" s="35">
        <v>112369.4661718485</v>
      </c>
      <c r="BL23" s="35">
        <v>116207.36066263386</v>
      </c>
      <c r="BM23" s="35">
        <v>120276</v>
      </c>
      <c r="BN23" s="35">
        <v>120754.88607931312</v>
      </c>
      <c r="BO23" s="35">
        <v>121402.01111159635</v>
      </c>
      <c r="BP23" s="35">
        <v>126453.30599601872</v>
      </c>
      <c r="BQ23" s="35">
        <v>136374.05823711251</v>
      </c>
      <c r="BR23" s="35">
        <v>146660.13871214932</v>
      </c>
      <c r="BS23" s="35">
        <v>161038.94404098013</v>
      </c>
      <c r="BT23" s="35">
        <v>175133.00780444822</v>
      </c>
      <c r="BU23" s="35">
        <v>2.3233207417791006</v>
      </c>
      <c r="BW23" t="s">
        <v>476</v>
      </c>
      <c r="BX23">
        <v>28</v>
      </c>
      <c r="BY23">
        <f t="shared" si="0"/>
        <v>215.72751642711822</v>
      </c>
      <c r="BZ23">
        <f t="shared" si="1"/>
        <v>83.395301765636503</v>
      </c>
      <c r="CA23" s="35">
        <f t="shared" si="2"/>
        <v>55469.668841763909</v>
      </c>
      <c r="CB23" s="35">
        <f t="shared" si="3"/>
        <v>95494.816998231079</v>
      </c>
      <c r="CC23" s="35">
        <f t="shared" si="4"/>
        <v>175133.00780444822</v>
      </c>
    </row>
    <row r="24" spans="1:81" x14ac:dyDescent="0.25">
      <c r="A24" t="s">
        <v>477</v>
      </c>
      <c r="B24">
        <v>30</v>
      </c>
      <c r="C24" s="35">
        <v>13517.326191210388</v>
      </c>
      <c r="D24" s="35">
        <v>14717.466837653581</v>
      </c>
      <c r="E24" s="35">
        <v>15817.200067903186</v>
      </c>
      <c r="F24" s="35">
        <v>16529.47852787223</v>
      </c>
      <c r="G24" s="35">
        <v>17572.555900697887</v>
      </c>
      <c r="H24" s="35">
        <v>19331.97206256853</v>
      </c>
      <c r="I24" s="35">
        <v>20279.777947123388</v>
      </c>
      <c r="J24" s="35">
        <v>21110.840005049507</v>
      </c>
      <c r="K24" s="35">
        <v>22284.511889631391</v>
      </c>
      <c r="L24" s="35">
        <v>24086.547271594492</v>
      </c>
      <c r="M24" s="35">
        <v>25868.946653308354</v>
      </c>
      <c r="N24" s="35">
        <v>26981.998218690627</v>
      </c>
      <c r="O24" s="35">
        <v>28076.747533418038</v>
      </c>
      <c r="P24" s="35">
        <v>29545.400103538326</v>
      </c>
      <c r="Q24" s="35">
        <v>30943.881579679342</v>
      </c>
      <c r="R24" s="35">
        <v>32066.134491565204</v>
      </c>
      <c r="S24" s="35">
        <v>33531.493605824806</v>
      </c>
      <c r="T24" s="35">
        <v>35559.93750505169</v>
      </c>
      <c r="U24" s="35">
        <v>37832.810446035859</v>
      </c>
      <c r="V24" s="35">
        <v>40326.35941014281</v>
      </c>
      <c r="W24" s="35">
        <v>43376.896999305332</v>
      </c>
      <c r="X24" s="35">
        <v>46038.616491782006</v>
      </c>
      <c r="Y24" s="35">
        <v>48049.211846397746</v>
      </c>
      <c r="Z24" s="35">
        <v>50712.828738207027</v>
      </c>
      <c r="AA24" s="35">
        <v>52798.501946866127</v>
      </c>
      <c r="AB24" s="35">
        <v>54111.595405304077</v>
      </c>
      <c r="AC24" s="35">
        <v>57235.142034683595</v>
      </c>
      <c r="AD24" s="35">
        <v>61260.882159752131</v>
      </c>
      <c r="AE24" s="35">
        <v>64338.95313356891</v>
      </c>
      <c r="AF24" s="35">
        <v>64244.859483777058</v>
      </c>
      <c r="AG24" s="35">
        <v>65606.778283786392</v>
      </c>
      <c r="AH24" s="35">
        <v>68922.623186423647</v>
      </c>
      <c r="AI24" s="35">
        <v>73645.609288408828</v>
      </c>
      <c r="AJ24" s="35">
        <v>78780.267031520561</v>
      </c>
      <c r="AK24" s="35">
        <v>83735.536439596312</v>
      </c>
      <c r="AL24" s="35">
        <v>89587.927825147199</v>
      </c>
      <c r="AM24" s="35">
        <v>94563.151854396972</v>
      </c>
      <c r="AN24" s="35">
        <v>99367.265240611479</v>
      </c>
      <c r="AO24" s="35">
        <v>108853.85499270125</v>
      </c>
      <c r="AP24" s="35">
        <v>117806.78070732132</v>
      </c>
      <c r="AQ24" s="35">
        <v>126439.36814430934</v>
      </c>
      <c r="AR24" s="35">
        <v>135780.79068112612</v>
      </c>
      <c r="AS24" s="35">
        <v>143688.68598398837</v>
      </c>
      <c r="AT24" s="35">
        <v>153513.57327866979</v>
      </c>
      <c r="AU24" s="35">
        <v>160414.86087000804</v>
      </c>
      <c r="AV24" s="35">
        <v>163035.75643770292</v>
      </c>
      <c r="AW24" s="35">
        <v>167758.90100236493</v>
      </c>
      <c r="AX24" s="35">
        <v>172079.38600177545</v>
      </c>
      <c r="AY24" s="35">
        <v>176966.80652781401</v>
      </c>
      <c r="AZ24" s="35">
        <v>182862.49430350572</v>
      </c>
      <c r="BA24" s="35">
        <v>189212.70766835159</v>
      </c>
      <c r="BB24" s="35">
        <v>199092.11466278881</v>
      </c>
      <c r="BC24" s="35">
        <v>211522.06270804437</v>
      </c>
      <c r="BD24" s="35">
        <v>225323.87931031542</v>
      </c>
      <c r="BE24" s="35">
        <v>240168.53370791566</v>
      </c>
      <c r="BF24" s="35">
        <v>249870.95682547591</v>
      </c>
      <c r="BG24" s="35">
        <v>257109.0924946914</v>
      </c>
      <c r="BH24" s="35">
        <v>264581.19433504419</v>
      </c>
      <c r="BI24" s="35">
        <v>273413.87566936522</v>
      </c>
      <c r="BJ24" s="35">
        <v>284230.26407253672</v>
      </c>
      <c r="BK24" s="35">
        <v>294572.14719017246</v>
      </c>
      <c r="BL24" s="35">
        <v>301006.2821250027</v>
      </c>
      <c r="BM24" s="35">
        <v>303889</v>
      </c>
      <c r="BN24" s="35">
        <v>296326.47399561381</v>
      </c>
      <c r="BO24" s="35">
        <v>290785.79217635986</v>
      </c>
      <c r="BP24" s="35">
        <v>288616.72516691743</v>
      </c>
      <c r="BQ24" s="35">
        <v>288635.27417088841</v>
      </c>
      <c r="BR24" s="35">
        <v>288513.58343580505</v>
      </c>
      <c r="BS24" s="35">
        <v>290047.50396607921</v>
      </c>
      <c r="BT24" s="35">
        <v>293871.75982932578</v>
      </c>
      <c r="BU24" s="35">
        <v>5.7426307446117759</v>
      </c>
      <c r="BW24" t="s">
        <v>477</v>
      </c>
      <c r="BX24">
        <v>30</v>
      </c>
      <c r="BY24">
        <f t="shared" si="0"/>
        <v>1677.8646757294566</v>
      </c>
      <c r="BZ24">
        <f t="shared" si="1"/>
        <v>273.02711821444518</v>
      </c>
      <c r="CA24" s="35">
        <f t="shared" si="2"/>
        <v>16529.47852787223</v>
      </c>
      <c r="CB24" s="35">
        <f t="shared" si="3"/>
        <v>78780.267031520561</v>
      </c>
      <c r="CC24" s="35">
        <f t="shared" si="4"/>
        <v>293871.75982932578</v>
      </c>
    </row>
    <row r="25" spans="1:81" x14ac:dyDescent="0.25">
      <c r="A25" t="s">
        <v>478</v>
      </c>
      <c r="B25">
        <v>33</v>
      </c>
      <c r="C25" s="35">
        <v>32901.34888820941</v>
      </c>
      <c r="D25" s="35">
        <v>36641.3737213317</v>
      </c>
      <c r="E25" s="35">
        <v>42919.748182375406</v>
      </c>
      <c r="F25" s="35">
        <v>48113.598306951128</v>
      </c>
      <c r="G25" s="35">
        <v>54030.014116483144</v>
      </c>
      <c r="H25" s="35">
        <v>58568.892962763697</v>
      </c>
      <c r="I25" s="35">
        <v>62311.520358335169</v>
      </c>
      <c r="J25" s="35">
        <v>64587.926855189886</v>
      </c>
      <c r="K25" s="35">
        <v>65281.19589191</v>
      </c>
      <c r="L25" s="35">
        <v>67803.500576741586</v>
      </c>
      <c r="M25" s="35">
        <v>68774.667330008102</v>
      </c>
      <c r="N25" s="35">
        <v>68969.195881192776</v>
      </c>
      <c r="O25" s="35">
        <v>70908.931166112103</v>
      </c>
      <c r="P25" s="35">
        <v>73337.381724389968</v>
      </c>
      <c r="Q25" s="35">
        <v>73006.319312467196</v>
      </c>
      <c r="R25" s="35">
        <v>72869.404119853978</v>
      </c>
      <c r="S25" s="35">
        <v>73499.573641482857</v>
      </c>
      <c r="T25" s="35">
        <v>77005.092315187736</v>
      </c>
      <c r="U25" s="35">
        <v>81256.152407791116</v>
      </c>
      <c r="V25" s="35">
        <v>86764.668477694911</v>
      </c>
      <c r="W25" s="35">
        <v>94164.468481047952</v>
      </c>
      <c r="X25" s="35">
        <v>99881.516172622389</v>
      </c>
      <c r="Y25" s="35">
        <v>103767.69741002013</v>
      </c>
      <c r="Z25" s="35">
        <v>107618.04247428206</v>
      </c>
      <c r="AA25" s="35">
        <v>112130.02596952429</v>
      </c>
      <c r="AB25" s="35">
        <v>115208.2278759802</v>
      </c>
      <c r="AC25" s="35">
        <v>121325.31789936854</v>
      </c>
      <c r="AD25" s="35">
        <v>132679.68738820177</v>
      </c>
      <c r="AE25" s="35">
        <v>143801.85716047511</v>
      </c>
      <c r="AF25" s="35">
        <v>151349.56838785956</v>
      </c>
      <c r="AG25" s="35">
        <v>157486.83704581895</v>
      </c>
      <c r="AH25" s="35">
        <v>163976.7846807813</v>
      </c>
      <c r="AI25" s="35">
        <v>171277.72014129497</v>
      </c>
      <c r="AJ25" s="35">
        <v>178554.82465601916</v>
      </c>
      <c r="AK25" s="35">
        <v>180047.98529962666</v>
      </c>
      <c r="AL25" s="35">
        <v>182482.85789606656</v>
      </c>
      <c r="AM25" s="35">
        <v>176011.45295958943</v>
      </c>
      <c r="AN25" s="35">
        <v>168345.0646296512</v>
      </c>
      <c r="AO25" s="35">
        <v>164147.09454229992</v>
      </c>
      <c r="AP25" s="35">
        <v>157700.48183714715</v>
      </c>
      <c r="AQ25" s="35">
        <v>150859.13941543252</v>
      </c>
      <c r="AR25" s="35">
        <v>144241.20935187431</v>
      </c>
      <c r="AS25" s="35">
        <v>141094.74747409183</v>
      </c>
      <c r="AT25" s="35">
        <v>141911.30095202004</v>
      </c>
      <c r="AU25" s="35">
        <v>144001.29395968709</v>
      </c>
      <c r="AV25" s="35">
        <v>141874.9832640375</v>
      </c>
      <c r="AW25" s="35">
        <v>137633.9790791152</v>
      </c>
      <c r="AX25" s="35">
        <v>136234.52109558589</v>
      </c>
      <c r="AY25" s="35">
        <v>136817.41008144792</v>
      </c>
      <c r="AZ25" s="35">
        <v>137819.91353524657</v>
      </c>
      <c r="BA25" s="35">
        <v>138751.29839306802</v>
      </c>
      <c r="BB25" s="35">
        <v>143313.93471734435</v>
      </c>
      <c r="BC25" s="35">
        <v>148056.58232395694</v>
      </c>
      <c r="BD25" s="35">
        <v>145949.19908502119</v>
      </c>
      <c r="BE25" s="35">
        <v>145507.96196091326</v>
      </c>
      <c r="BF25" s="35">
        <v>145633.34990609679</v>
      </c>
      <c r="BG25" s="35">
        <v>147920.91775965516</v>
      </c>
      <c r="BH25" s="35">
        <v>151606.2018758253</v>
      </c>
      <c r="BI25" s="35">
        <v>156813.21327720472</v>
      </c>
      <c r="BJ25" s="35">
        <v>162924.48448557933</v>
      </c>
      <c r="BK25" s="35">
        <v>166635.18256289593</v>
      </c>
      <c r="BL25" s="35">
        <v>169877.68704226677</v>
      </c>
      <c r="BM25" s="35">
        <v>176149</v>
      </c>
      <c r="BN25" s="35">
        <v>180463.57068674578</v>
      </c>
      <c r="BO25" s="35">
        <v>184352.47100251625</v>
      </c>
      <c r="BP25" s="35">
        <v>190544.27988976921</v>
      </c>
      <c r="BQ25" s="35">
        <v>205572.64859651233</v>
      </c>
      <c r="BR25" s="35">
        <v>226088.42113187065</v>
      </c>
      <c r="BS25" s="35">
        <v>246329.06396430568</v>
      </c>
      <c r="BT25" s="35">
        <v>256323.51310700132</v>
      </c>
      <c r="BU25" s="35">
        <v>2.4886516882188232</v>
      </c>
      <c r="BW25" t="s">
        <v>478</v>
      </c>
      <c r="BX25">
        <v>33</v>
      </c>
      <c r="BY25">
        <f t="shared" si="0"/>
        <v>432.74650437019886</v>
      </c>
      <c r="BZ25">
        <f t="shared" si="1"/>
        <v>43.554515315282757</v>
      </c>
      <c r="CA25" s="35">
        <f t="shared" si="2"/>
        <v>48113.598306951128</v>
      </c>
      <c r="CB25" s="35">
        <f t="shared" si="3"/>
        <v>178554.82465601916</v>
      </c>
      <c r="CC25" s="35">
        <f t="shared" si="4"/>
        <v>256323.51310700132</v>
      </c>
    </row>
    <row r="26" spans="1:81" x14ac:dyDescent="0.25">
      <c r="A26" t="s">
        <v>479</v>
      </c>
      <c r="B26">
        <v>36</v>
      </c>
      <c r="C26" s="35">
        <v>9334.4675903053994</v>
      </c>
      <c r="D26" s="35">
        <v>11096.946506783877</v>
      </c>
      <c r="E26" s="35">
        <v>13393.966818634237</v>
      </c>
      <c r="F26" s="35">
        <v>13773.807049275199</v>
      </c>
      <c r="G26" s="35">
        <v>14663.537786471175</v>
      </c>
      <c r="H26" s="35">
        <v>15659.751766734651</v>
      </c>
      <c r="I26" s="35">
        <v>16913.516588553426</v>
      </c>
      <c r="J26" s="35">
        <v>17715.986982660826</v>
      </c>
      <c r="K26" s="35">
        <v>17778.682281993912</v>
      </c>
      <c r="L26" s="35">
        <v>18958.149749583783</v>
      </c>
      <c r="M26" s="35">
        <v>20750.407133830198</v>
      </c>
      <c r="N26" s="35">
        <v>21678.0770139335</v>
      </c>
      <c r="O26" s="35">
        <v>22384.672030052217</v>
      </c>
      <c r="P26" s="35">
        <v>23689.00763061547</v>
      </c>
      <c r="Q26" s="35">
        <v>24308.099762376165</v>
      </c>
      <c r="R26" s="35">
        <v>24402.860487991897</v>
      </c>
      <c r="S26" s="35">
        <v>24800.649464605307</v>
      </c>
      <c r="T26" s="35">
        <v>26742.704779261388</v>
      </c>
      <c r="U26" s="35">
        <v>29506.741737275755</v>
      </c>
      <c r="V26" s="35">
        <v>32783.914592715046</v>
      </c>
      <c r="W26" s="35">
        <v>36294.172813595476</v>
      </c>
      <c r="X26" s="35">
        <v>38906.081574225456</v>
      </c>
      <c r="Y26" s="35">
        <v>41637.937199303866</v>
      </c>
      <c r="Z26" s="35">
        <v>44424.218659574028</v>
      </c>
      <c r="AA26" s="35">
        <v>46392.125135301983</v>
      </c>
      <c r="AB26" s="35">
        <v>48077.138361414109</v>
      </c>
      <c r="AC26" s="35">
        <v>51244.732682343354</v>
      </c>
      <c r="AD26" s="35">
        <v>55789.45571082105</v>
      </c>
      <c r="AE26" s="35">
        <v>61228.913755556743</v>
      </c>
      <c r="AF26" s="35">
        <v>62028.674502693873</v>
      </c>
      <c r="AG26" s="35">
        <v>62900.300703897723</v>
      </c>
      <c r="AH26" s="35">
        <v>66901.982986326693</v>
      </c>
      <c r="AI26" s="35">
        <v>73644.700616083632</v>
      </c>
      <c r="AJ26" s="35">
        <v>78215.449027362061</v>
      </c>
      <c r="AK26" s="35">
        <v>79556.022945135177</v>
      </c>
      <c r="AL26" s="35">
        <v>79739.642273680831</v>
      </c>
      <c r="AM26" s="35">
        <v>75561.321305100209</v>
      </c>
      <c r="AN26" s="35">
        <v>72636.976930129415</v>
      </c>
      <c r="AO26" s="35">
        <v>73993.10894506234</v>
      </c>
      <c r="AP26" s="35">
        <v>77090.350527499701</v>
      </c>
      <c r="AQ26" s="35">
        <v>79086.763610694063</v>
      </c>
      <c r="AR26" s="35">
        <v>79049.743330702593</v>
      </c>
      <c r="AS26" s="35">
        <v>78816.670201111847</v>
      </c>
      <c r="AT26" s="35">
        <v>81023.76356299386</v>
      </c>
      <c r="AU26" s="35">
        <v>83045.608780614377</v>
      </c>
      <c r="AV26" s="35">
        <v>79720.351279724593</v>
      </c>
      <c r="AW26" s="35">
        <v>77055.322047507463</v>
      </c>
      <c r="AX26" s="35">
        <v>77616.101158835358</v>
      </c>
      <c r="AY26" s="35">
        <v>79868.987811928338</v>
      </c>
      <c r="AZ26" s="35">
        <v>83457.664885708698</v>
      </c>
      <c r="BA26" s="35">
        <v>88485.905911536902</v>
      </c>
      <c r="BB26" s="35">
        <v>93454.582692762036</v>
      </c>
      <c r="BC26" s="35">
        <v>100512.48963716005</v>
      </c>
      <c r="BD26" s="35">
        <v>107093.03082093805</v>
      </c>
      <c r="BE26" s="35">
        <v>113182.7998344068</v>
      </c>
      <c r="BF26" s="35">
        <v>116212.49592809918</v>
      </c>
      <c r="BG26" s="35">
        <v>117683.00865231878</v>
      </c>
      <c r="BH26" s="35">
        <v>119859.00654838253</v>
      </c>
      <c r="BI26" s="35">
        <v>125021.84304575172</v>
      </c>
      <c r="BJ26" s="35">
        <v>134605.74559315675</v>
      </c>
      <c r="BK26" s="35">
        <v>146366.44531881696</v>
      </c>
      <c r="BL26" s="35">
        <v>154803.11565637143</v>
      </c>
      <c r="BM26" s="35">
        <v>159522</v>
      </c>
      <c r="BN26" s="35">
        <v>152034.81130348274</v>
      </c>
      <c r="BO26" s="35">
        <v>154082.29254642973</v>
      </c>
      <c r="BP26" s="35">
        <v>157150.92258757161</v>
      </c>
      <c r="BQ26" s="35">
        <v>163986.39751544589</v>
      </c>
      <c r="BR26" s="35">
        <v>167014.57185341811</v>
      </c>
      <c r="BS26" s="35">
        <v>173706.99795105401</v>
      </c>
      <c r="BT26" s="35">
        <v>180127.75958065636</v>
      </c>
      <c r="BU26" s="35">
        <v>3.8628138662134925</v>
      </c>
      <c r="BW26" t="s">
        <v>479</v>
      </c>
      <c r="BX26">
        <v>36</v>
      </c>
      <c r="BY26">
        <f t="shared" si="0"/>
        <v>1207.7557928338701</v>
      </c>
      <c r="BZ26">
        <f t="shared" si="1"/>
        <v>130.29690658381617</v>
      </c>
      <c r="CA26" s="35">
        <f t="shared" si="2"/>
        <v>13773.807049275199</v>
      </c>
      <c r="CB26" s="35">
        <f t="shared" si="3"/>
        <v>78215.449027362061</v>
      </c>
      <c r="CC26" s="35">
        <f t="shared" si="4"/>
        <v>180127.75958065636</v>
      </c>
    </row>
    <row r="27" spans="1:81" x14ac:dyDescent="0.25">
      <c r="A27" t="s">
        <v>480</v>
      </c>
      <c r="B27">
        <v>39</v>
      </c>
      <c r="C27" s="35">
        <v>5659.4119082631769</v>
      </c>
      <c r="D27" s="35">
        <v>5842.1858637400928</v>
      </c>
      <c r="E27" s="35">
        <v>6335.6984160598613</v>
      </c>
      <c r="F27" s="35">
        <v>6491.1184601088635</v>
      </c>
      <c r="G27" s="35">
        <v>6926.996642737975</v>
      </c>
      <c r="H27" s="35">
        <v>7665.4277360345177</v>
      </c>
      <c r="I27" s="35">
        <v>8325.4691817217026</v>
      </c>
      <c r="J27" s="35">
        <v>8757.2440965251753</v>
      </c>
      <c r="K27" s="35">
        <v>8999.7049042567724</v>
      </c>
      <c r="L27" s="35">
        <v>9796.7481999906922</v>
      </c>
      <c r="M27" s="35">
        <v>10674.622912544168</v>
      </c>
      <c r="N27" s="35">
        <v>11348.295749921201</v>
      </c>
      <c r="O27" s="35">
        <v>11160.805882045826</v>
      </c>
      <c r="P27" s="35">
        <v>11247.859292807134</v>
      </c>
      <c r="Q27" s="35">
        <v>11173.616538876659</v>
      </c>
      <c r="R27" s="35">
        <v>10983.237917148219</v>
      </c>
      <c r="S27" s="35">
        <v>10821.66819522225</v>
      </c>
      <c r="T27" s="35">
        <v>11164.830094941868</v>
      </c>
      <c r="U27" s="35">
        <v>11748.399405395307</v>
      </c>
      <c r="V27" s="35">
        <v>12533.672922443602</v>
      </c>
      <c r="W27" s="35">
        <v>13293.768852453562</v>
      </c>
      <c r="X27" s="35">
        <v>13286.807298121979</v>
      </c>
      <c r="Y27" s="35">
        <v>13327.584745183749</v>
      </c>
      <c r="Z27" s="35">
        <v>13478.877061317007</v>
      </c>
      <c r="AA27" s="35">
        <v>14271.760477228605</v>
      </c>
      <c r="AB27" s="35">
        <v>15335.667828566573</v>
      </c>
      <c r="AC27" s="35">
        <v>15683.565795240504</v>
      </c>
      <c r="AD27" s="35">
        <v>16605.153432345593</v>
      </c>
      <c r="AE27" s="35">
        <v>18809.836244310831</v>
      </c>
      <c r="AF27" s="35">
        <v>22017.635361967161</v>
      </c>
      <c r="AG27" s="35">
        <v>25179.227979829913</v>
      </c>
      <c r="AH27" s="35">
        <v>28903.072067754514</v>
      </c>
      <c r="AI27" s="35">
        <v>31598.35853447342</v>
      </c>
      <c r="AJ27" s="35">
        <v>33549.87722394288</v>
      </c>
      <c r="AK27" s="35">
        <v>35757.39134809313</v>
      </c>
      <c r="AL27" s="35">
        <v>41809.779180918573</v>
      </c>
      <c r="AM27" s="35">
        <v>43138.528207450829</v>
      </c>
      <c r="AN27" s="35">
        <v>40725.90036270093</v>
      </c>
      <c r="AO27" s="35">
        <v>38730.753775210411</v>
      </c>
      <c r="AP27" s="35">
        <v>36587.529250031424</v>
      </c>
      <c r="AQ27" s="35">
        <v>33034.258186053448</v>
      </c>
      <c r="AR27" s="35">
        <v>29902.783660689875</v>
      </c>
      <c r="AS27" s="35">
        <v>27628.121819111268</v>
      </c>
      <c r="AT27" s="35">
        <v>26125.50091346951</v>
      </c>
      <c r="AU27" s="35">
        <v>24640.421102472228</v>
      </c>
      <c r="AV27" s="35">
        <v>22892.474012513529</v>
      </c>
      <c r="AW27" s="35">
        <v>20956.18523947072</v>
      </c>
      <c r="AX27" s="35">
        <v>20897.790510148563</v>
      </c>
      <c r="AY27" s="35">
        <v>20902.686964151788</v>
      </c>
      <c r="AZ27" s="35">
        <v>21085.946246528627</v>
      </c>
      <c r="BA27" s="35">
        <v>21490.77620627292</v>
      </c>
      <c r="BB27" s="35">
        <v>22567.953054071026</v>
      </c>
      <c r="BC27" s="35">
        <v>23464.050855528225</v>
      </c>
      <c r="BD27" s="35">
        <v>26216.286219887719</v>
      </c>
      <c r="BE27" s="35">
        <v>28453.892681306021</v>
      </c>
      <c r="BF27" s="35">
        <v>31222.276862791874</v>
      </c>
      <c r="BG27" s="35">
        <v>30828.073250629135</v>
      </c>
      <c r="BH27" s="35">
        <v>31719.912038227721</v>
      </c>
      <c r="BI27" s="35">
        <v>33650.419759128657</v>
      </c>
      <c r="BJ27" s="35">
        <v>37986.922198581691</v>
      </c>
      <c r="BK27" s="35">
        <v>46216.033953860635</v>
      </c>
      <c r="BL27" s="35">
        <v>58190.71909939262</v>
      </c>
      <c r="BM27" s="35">
        <v>68355</v>
      </c>
      <c r="BN27" s="35">
        <v>73503.357481697778</v>
      </c>
      <c r="BO27" s="35">
        <v>79781.748806083779</v>
      </c>
      <c r="BP27" s="35">
        <v>90381.761256296217</v>
      </c>
      <c r="BQ27" s="35">
        <v>106333.35198232291</v>
      </c>
      <c r="BR27" s="35">
        <v>119046.49978724976</v>
      </c>
      <c r="BS27" s="35">
        <v>131287.98649103675</v>
      </c>
      <c r="BT27" s="35">
        <v>135832.56225452124</v>
      </c>
      <c r="BU27" s="35">
        <v>4.4920547885527009</v>
      </c>
      <c r="BW27" t="s">
        <v>480</v>
      </c>
      <c r="BX27">
        <v>39</v>
      </c>
      <c r="BY27">
        <f t="shared" si="0"/>
        <v>1992.5910240165788</v>
      </c>
      <c r="BZ27">
        <f t="shared" si="1"/>
        <v>304.86753900125836</v>
      </c>
      <c r="CA27" s="35">
        <f t="shared" si="2"/>
        <v>6491.1184601088635</v>
      </c>
      <c r="CB27" s="35">
        <f t="shared" si="3"/>
        <v>33549.87722394288</v>
      </c>
      <c r="CC27" s="35">
        <f t="shared" si="4"/>
        <v>135832.56225452124</v>
      </c>
    </row>
    <row r="28" spans="1:81" x14ac:dyDescent="0.25">
      <c r="A28" t="s">
        <v>481</v>
      </c>
      <c r="B28">
        <v>40</v>
      </c>
      <c r="C28" s="35">
        <v>1330.8988528272716</v>
      </c>
      <c r="D28" s="35">
        <v>1624.9942004030804</v>
      </c>
      <c r="E28" s="35">
        <v>2059.9299620559937</v>
      </c>
      <c r="F28" s="35">
        <v>2208.2838055540137</v>
      </c>
      <c r="G28" s="35">
        <v>2375.3238636596457</v>
      </c>
      <c r="H28" s="35">
        <v>2476.1299909232957</v>
      </c>
      <c r="I28" s="35">
        <v>2601.042001268449</v>
      </c>
      <c r="J28" s="35">
        <v>2811.121916289193</v>
      </c>
      <c r="K28" s="35">
        <v>2996.1263688903591</v>
      </c>
      <c r="L28" s="35">
        <v>3272.0242847821551</v>
      </c>
      <c r="M28" s="35">
        <v>3630.8294145550135</v>
      </c>
      <c r="N28" s="35">
        <v>4004.9830562798634</v>
      </c>
      <c r="O28" s="35">
        <v>4258.8663144999164</v>
      </c>
      <c r="P28" s="35">
        <v>4591.9022819769498</v>
      </c>
      <c r="Q28" s="35">
        <v>4930.405222692124</v>
      </c>
      <c r="R28" s="35">
        <v>5250.1841995171553</v>
      </c>
      <c r="S28" s="35">
        <v>5642.9601618267188</v>
      </c>
      <c r="T28" s="35">
        <v>5994.8291069424649</v>
      </c>
      <c r="U28" s="35">
        <v>6477.57124308927</v>
      </c>
      <c r="V28" s="35">
        <v>7250.2715782544501</v>
      </c>
      <c r="W28" s="35">
        <v>8241.8025071541124</v>
      </c>
      <c r="X28" s="35">
        <v>9218.3306557844589</v>
      </c>
      <c r="Y28" s="35">
        <v>10302.586390137798</v>
      </c>
      <c r="Z28" s="35">
        <v>11508.68084656998</v>
      </c>
      <c r="AA28" s="35">
        <v>12559.532766405966</v>
      </c>
      <c r="AB28" s="35">
        <v>13509.595253498093</v>
      </c>
      <c r="AC28" s="35">
        <v>14272.421570680155</v>
      </c>
      <c r="AD28" s="35">
        <v>15115.77851120279</v>
      </c>
      <c r="AE28" s="35">
        <v>15882.905474129908</v>
      </c>
      <c r="AF28" s="35">
        <v>16057.097569359692</v>
      </c>
      <c r="AG28" s="35">
        <v>16692.561812952186</v>
      </c>
      <c r="AH28" s="35">
        <v>17656.78447065712</v>
      </c>
      <c r="AI28" s="35">
        <v>19019.641722656594</v>
      </c>
      <c r="AJ28" s="35">
        <v>20603.050581576386</v>
      </c>
      <c r="AK28" s="35">
        <v>22130.887912805494</v>
      </c>
      <c r="AL28" s="35">
        <v>23487.662235052354</v>
      </c>
      <c r="AM28" s="35">
        <v>24778.855382857742</v>
      </c>
      <c r="AN28" s="35">
        <v>26012.612994367471</v>
      </c>
      <c r="AO28" s="35">
        <v>28102.775858156318</v>
      </c>
      <c r="AP28" s="35">
        <v>30500.206083768524</v>
      </c>
      <c r="AQ28" s="35">
        <v>32828.440641601024</v>
      </c>
      <c r="AR28" s="35">
        <v>35704.034991296867</v>
      </c>
      <c r="AS28" s="35">
        <v>38581.614178769822</v>
      </c>
      <c r="AT28" s="35">
        <v>41893.782927504588</v>
      </c>
      <c r="AU28" s="35">
        <v>43873.272881725861</v>
      </c>
      <c r="AV28" s="35">
        <v>45282.835302195643</v>
      </c>
      <c r="AW28" s="35">
        <v>46553.751289057393</v>
      </c>
      <c r="AX28" s="35">
        <v>48433.030733356296</v>
      </c>
      <c r="AY28" s="35">
        <v>51207.49542550934</v>
      </c>
      <c r="AZ28" s="35">
        <v>54537.010805339247</v>
      </c>
      <c r="BA28" s="35">
        <v>58259.943324055144</v>
      </c>
      <c r="BB28" s="35">
        <v>61683.340373430539</v>
      </c>
      <c r="BC28" s="35">
        <v>66446.408720963867</v>
      </c>
      <c r="BD28" s="35">
        <v>71956.495765079439</v>
      </c>
      <c r="BE28" s="35">
        <v>77493.166214250101</v>
      </c>
      <c r="BF28" s="35">
        <v>83170.244360131939</v>
      </c>
      <c r="BG28" s="35">
        <v>87739.139363950992</v>
      </c>
      <c r="BH28" s="35">
        <v>92985.296615625441</v>
      </c>
      <c r="BI28" s="35">
        <v>99278.87510052271</v>
      </c>
      <c r="BJ28" s="35">
        <v>107066.59022445073</v>
      </c>
      <c r="BK28" s="35">
        <v>114086.75007654272</v>
      </c>
      <c r="BL28" s="35">
        <v>120599.12630717993</v>
      </c>
      <c r="BM28" s="35">
        <v>125330</v>
      </c>
      <c r="BN28" s="35">
        <v>129165.58637983746</v>
      </c>
      <c r="BO28" s="35">
        <v>135743.04751909091</v>
      </c>
      <c r="BP28" s="35">
        <v>144549.25090172715</v>
      </c>
      <c r="BQ28" s="35">
        <v>155461.27044067867</v>
      </c>
      <c r="BR28" s="35">
        <v>165605.56375047495</v>
      </c>
      <c r="BS28" s="35">
        <v>177667.3301525196</v>
      </c>
      <c r="BT28" s="35">
        <v>190720.77019897712</v>
      </c>
      <c r="BU28" s="35">
        <v>10.781541477472176</v>
      </c>
      <c r="BW28" t="s">
        <v>481</v>
      </c>
      <c r="BX28">
        <v>40</v>
      </c>
      <c r="BY28">
        <f t="shared" si="0"/>
        <v>8536.6059344047553</v>
      </c>
      <c r="BZ28">
        <f t="shared" si="1"/>
        <v>825.69189908956014</v>
      </c>
      <c r="CA28" s="35">
        <f t="shared" si="2"/>
        <v>2208.2838055540137</v>
      </c>
      <c r="CB28" s="35">
        <f t="shared" si="3"/>
        <v>20603.050581576386</v>
      </c>
      <c r="CC28" s="35">
        <f t="shared" si="4"/>
        <v>190720.77019897712</v>
      </c>
    </row>
    <row r="29" spans="1:81" x14ac:dyDescent="0.25">
      <c r="A29" t="s">
        <v>482</v>
      </c>
      <c r="B29">
        <v>41</v>
      </c>
      <c r="C29" s="35">
        <v>548.14402430872701</v>
      </c>
      <c r="D29" s="35">
        <v>597.35131445191485</v>
      </c>
      <c r="E29" s="35">
        <v>652.45138593373417</v>
      </c>
      <c r="F29" s="35">
        <v>671.07755295502079</v>
      </c>
      <c r="G29" s="35">
        <v>787.56652309619187</v>
      </c>
      <c r="H29" s="35">
        <v>903.18575823184403</v>
      </c>
      <c r="I29" s="35">
        <v>934.64414978418165</v>
      </c>
      <c r="J29" s="35">
        <v>944.4808235391921</v>
      </c>
      <c r="K29" s="35">
        <v>932.65039260693857</v>
      </c>
      <c r="L29" s="35">
        <v>980.46379095012264</v>
      </c>
      <c r="M29" s="35">
        <v>1050.9212715693673</v>
      </c>
      <c r="N29" s="35">
        <v>1137.9607594158285</v>
      </c>
      <c r="O29" s="35">
        <v>1140.3643131511428</v>
      </c>
      <c r="P29" s="35">
        <v>1186.7100909128765</v>
      </c>
      <c r="Q29" s="35">
        <v>1273.3227832302159</v>
      </c>
      <c r="R29" s="35">
        <v>1392.5485942867313</v>
      </c>
      <c r="S29" s="35">
        <v>1538.8303695554659</v>
      </c>
      <c r="T29" s="35">
        <v>1775.4071447375341</v>
      </c>
      <c r="U29" s="35">
        <v>1992.0589774649136</v>
      </c>
      <c r="V29" s="35">
        <v>2262.7010744776398</v>
      </c>
      <c r="W29" s="35">
        <v>2517.1803431866429</v>
      </c>
      <c r="X29" s="35">
        <v>2477.7405822705668</v>
      </c>
      <c r="Y29" s="35">
        <v>2536.1403990391536</v>
      </c>
      <c r="Z29" s="35">
        <v>2632.5256406106532</v>
      </c>
      <c r="AA29" s="35">
        <v>2840.4422865356073</v>
      </c>
      <c r="AB29" s="35">
        <v>2976.4758383686558</v>
      </c>
      <c r="AC29" s="35">
        <v>3170.9856834220227</v>
      </c>
      <c r="AD29" s="35">
        <v>3453.7564498521601</v>
      </c>
      <c r="AE29" s="35">
        <v>3793.6273942584285</v>
      </c>
      <c r="AF29" s="35">
        <v>3956.3760053194737</v>
      </c>
      <c r="AG29" s="35">
        <v>4268.581737977529</v>
      </c>
      <c r="AH29" s="35">
        <v>4463.2592638101287</v>
      </c>
      <c r="AI29" s="35">
        <v>5362.6313935063663</v>
      </c>
      <c r="AJ29" s="35">
        <v>6611.6206915760013</v>
      </c>
      <c r="AK29" s="35">
        <v>7805.1441185905996</v>
      </c>
      <c r="AL29" s="35">
        <v>9226.9612096624569</v>
      </c>
      <c r="AM29" s="35">
        <v>9732.1285475221521</v>
      </c>
      <c r="AN29" s="35">
        <v>10144.924006575398</v>
      </c>
      <c r="AO29" s="35">
        <v>10903.011687724151</v>
      </c>
      <c r="AP29" s="35">
        <v>11606.452438803624</v>
      </c>
      <c r="AQ29" s="35">
        <v>12341.514210601881</v>
      </c>
      <c r="AR29" s="35">
        <v>12942.674199482637</v>
      </c>
      <c r="AS29" s="35">
        <v>13724.621066659127</v>
      </c>
      <c r="AT29" s="35">
        <v>14324.34889494631</v>
      </c>
      <c r="AU29" s="35">
        <v>14519.450296157767</v>
      </c>
      <c r="AV29" s="35">
        <v>14192.960968908994</v>
      </c>
      <c r="AW29" s="35">
        <v>13962.007798993225</v>
      </c>
      <c r="AX29" s="35">
        <v>13710.568008192036</v>
      </c>
      <c r="AY29" s="35">
        <v>13593.31491359893</v>
      </c>
      <c r="AZ29" s="35">
        <v>13655.806258205346</v>
      </c>
      <c r="BA29" s="35">
        <v>13539.911118713952</v>
      </c>
      <c r="BB29" s="35">
        <v>13833.735428642362</v>
      </c>
      <c r="BC29" s="35">
        <v>14713.20676024925</v>
      </c>
      <c r="BD29" s="35">
        <v>15265.69626459131</v>
      </c>
      <c r="BE29" s="35">
        <v>15867.245131301554</v>
      </c>
      <c r="BF29" s="35">
        <v>16656.539477816979</v>
      </c>
      <c r="BG29" s="35">
        <v>17616.642317944083</v>
      </c>
      <c r="BH29" s="35">
        <v>18590.830684835695</v>
      </c>
      <c r="BI29" s="35">
        <v>20294.430810967067</v>
      </c>
      <c r="BJ29" s="35">
        <v>21327.570446098554</v>
      </c>
      <c r="BK29" s="35">
        <v>22001.186630119813</v>
      </c>
      <c r="BL29" s="35">
        <v>21863.782949435808</v>
      </c>
      <c r="BM29" s="35">
        <v>21762</v>
      </c>
      <c r="BN29" s="35">
        <v>20722.835398688268</v>
      </c>
      <c r="BO29" s="35">
        <v>19925.88358854955</v>
      </c>
      <c r="BP29" s="35">
        <v>19497.774037278672</v>
      </c>
      <c r="BQ29" s="35">
        <v>19832.036161393837</v>
      </c>
      <c r="BR29" s="35">
        <v>20997.473476341376</v>
      </c>
      <c r="BS29" s="35">
        <v>21728.947061976345</v>
      </c>
      <c r="BT29" s="35">
        <v>22498.283382656758</v>
      </c>
      <c r="BU29" s="35">
        <v>7.2896124935465902</v>
      </c>
      <c r="BW29" t="s">
        <v>482</v>
      </c>
      <c r="BX29">
        <v>41</v>
      </c>
      <c r="BY29">
        <f t="shared" si="0"/>
        <v>3252.5608603041314</v>
      </c>
      <c r="BZ29">
        <f t="shared" si="1"/>
        <v>240.28393993203926</v>
      </c>
      <c r="CA29" s="35">
        <f t="shared" si="2"/>
        <v>671.07755295502079</v>
      </c>
      <c r="CB29" s="35">
        <f t="shared" si="3"/>
        <v>6611.6206915760013</v>
      </c>
      <c r="CC29" s="35">
        <f t="shared" si="4"/>
        <v>22498.283382656758</v>
      </c>
    </row>
    <row r="30" spans="1:81" x14ac:dyDescent="0.25">
      <c r="A30" t="s">
        <v>483</v>
      </c>
      <c r="B30">
        <v>29</v>
      </c>
      <c r="C30" s="35">
        <v>3025.4662220716091</v>
      </c>
      <c r="D30" s="35">
        <v>3427.8623976865938</v>
      </c>
      <c r="E30" s="35">
        <v>3958.557038255432</v>
      </c>
      <c r="F30" s="35">
        <v>4308.9387679860274</v>
      </c>
      <c r="G30" s="35">
        <v>4869.2438240793108</v>
      </c>
      <c r="H30" s="35">
        <v>5237.8171361443028</v>
      </c>
      <c r="I30" s="35">
        <v>5391.2976365374989</v>
      </c>
      <c r="J30" s="35">
        <v>5615.8087357994464</v>
      </c>
      <c r="K30" s="35">
        <v>5817.7668550123863</v>
      </c>
      <c r="L30" s="35">
        <v>6324.6964417644458</v>
      </c>
      <c r="M30" s="35">
        <v>6819.8510219831314</v>
      </c>
      <c r="N30" s="35">
        <v>7188.8809891930359</v>
      </c>
      <c r="O30" s="35">
        <v>7649.163516022465</v>
      </c>
      <c r="P30" s="35">
        <v>8575.1970825600529</v>
      </c>
      <c r="Q30" s="35">
        <v>9402.2269811835849</v>
      </c>
      <c r="R30" s="35">
        <v>10256.554740464102</v>
      </c>
      <c r="S30" s="35">
        <v>11324.286575550223</v>
      </c>
      <c r="T30" s="35">
        <v>12657.619176458622</v>
      </c>
      <c r="U30" s="35">
        <v>14125.39613733465</v>
      </c>
      <c r="V30" s="35">
        <v>15569.793813172348</v>
      </c>
      <c r="W30" s="35">
        <v>17245.965281808047</v>
      </c>
      <c r="X30" s="35">
        <v>18443.863093024775</v>
      </c>
      <c r="Y30" s="35">
        <v>19707.829418170662</v>
      </c>
      <c r="Z30" s="35">
        <v>21117.815249849245</v>
      </c>
      <c r="AA30" s="35">
        <v>22604.298050330584</v>
      </c>
      <c r="AB30" s="35">
        <v>23814.947098502988</v>
      </c>
      <c r="AC30" s="35">
        <v>25187.632491862656</v>
      </c>
      <c r="AD30" s="35">
        <v>27414.284080667265</v>
      </c>
      <c r="AE30" s="35">
        <v>30453.688177353855</v>
      </c>
      <c r="AF30" s="35">
        <v>31537.468181279641</v>
      </c>
      <c r="AG30" s="35">
        <v>33013.291241903418</v>
      </c>
      <c r="AH30" s="35">
        <v>35335.116177577664</v>
      </c>
      <c r="AI30" s="35">
        <v>39061.782578286417</v>
      </c>
      <c r="AJ30" s="35">
        <v>44134.169542639327</v>
      </c>
      <c r="AK30" s="35">
        <v>48947.621144701006</v>
      </c>
      <c r="AL30" s="35">
        <v>53867.814624943167</v>
      </c>
      <c r="AM30" s="35">
        <v>58500.773647071605</v>
      </c>
      <c r="AN30" s="35">
        <v>62185.076764262885</v>
      </c>
      <c r="AO30" s="35">
        <v>66208.394257546752</v>
      </c>
      <c r="AP30" s="35">
        <v>70500.169864001131</v>
      </c>
      <c r="AQ30" s="35">
        <v>75097.628168858777</v>
      </c>
      <c r="AR30" s="35">
        <v>80124.866493530411</v>
      </c>
      <c r="AS30" s="35">
        <v>85372.502878423358</v>
      </c>
      <c r="AT30" s="35">
        <v>90840.497035550055</v>
      </c>
      <c r="AU30" s="35">
        <v>95131.203963557622</v>
      </c>
      <c r="AV30" s="35">
        <v>98330.80002181996</v>
      </c>
      <c r="AW30" s="35">
        <v>101216.13648361272</v>
      </c>
      <c r="AX30" s="35">
        <v>106683.73392620956</v>
      </c>
      <c r="AY30" s="35">
        <v>113552.51531821582</v>
      </c>
      <c r="AZ30" s="35">
        <v>121223.75492298955</v>
      </c>
      <c r="BA30" s="35">
        <v>129822.93467786099</v>
      </c>
      <c r="BB30" s="35">
        <v>139351.16871009284</v>
      </c>
      <c r="BC30" s="35">
        <v>150167.56633284243</v>
      </c>
      <c r="BD30" s="35">
        <v>161583.13415337791</v>
      </c>
      <c r="BE30" s="35">
        <v>173989.86818042074</v>
      </c>
      <c r="BF30" s="35">
        <v>186090.40669533671</v>
      </c>
      <c r="BG30" s="35">
        <v>199770.96942177875</v>
      </c>
      <c r="BH30" s="35">
        <v>217201.70089511745</v>
      </c>
      <c r="BI30" s="35">
        <v>236109.79332703294</v>
      </c>
      <c r="BJ30" s="35">
        <v>257437.87907519078</v>
      </c>
      <c r="BK30" s="35">
        <v>278495.92745135864</v>
      </c>
      <c r="BL30" s="35">
        <v>297169.91765170416</v>
      </c>
      <c r="BM30" s="35">
        <v>310197</v>
      </c>
      <c r="BN30" s="35">
        <v>312928.34341686254</v>
      </c>
      <c r="BO30" s="35">
        <v>315862.58817816287</v>
      </c>
      <c r="BP30" s="35">
        <v>321844.36050089612</v>
      </c>
      <c r="BQ30" s="35">
        <v>323450.90770607663</v>
      </c>
      <c r="BR30" s="35">
        <v>329774.58213434415</v>
      </c>
      <c r="BS30" s="35">
        <v>338726.99798921583</v>
      </c>
      <c r="BT30" s="35">
        <v>349988.63944974099</v>
      </c>
      <c r="BU30" s="35">
        <v>11.249028689509009</v>
      </c>
      <c r="BW30" t="s">
        <v>483</v>
      </c>
      <c r="BX30">
        <v>29</v>
      </c>
      <c r="BY30">
        <f t="shared" si="0"/>
        <v>8022.3860048798888</v>
      </c>
      <c r="BZ30">
        <f t="shared" si="1"/>
        <v>693.01059264660375</v>
      </c>
      <c r="CA30" s="35">
        <f t="shared" si="2"/>
        <v>4308.9387679860274</v>
      </c>
      <c r="CB30" s="35">
        <f t="shared" si="3"/>
        <v>44134.169542639327</v>
      </c>
      <c r="CC30" s="35">
        <f t="shared" si="4"/>
        <v>349988.63944974099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9"/>
  <sheetViews>
    <sheetView workbookViewId="0">
      <selection activeCell="F20" sqref="F20"/>
    </sheetView>
  </sheetViews>
  <sheetFormatPr defaultRowHeight="15" x14ac:dyDescent="0.25"/>
  <cols>
    <col min="1" max="1" width="4.7109375" bestFit="1" customWidth="1"/>
    <col min="2" max="2" width="51.7109375" bestFit="1" customWidth="1"/>
    <col min="5" max="5" width="1.7109375" customWidth="1"/>
    <col min="6" max="6" width="12.28515625" style="68" bestFit="1" customWidth="1"/>
    <col min="7" max="8" width="15.28515625" style="68" customWidth="1"/>
  </cols>
  <sheetData>
    <row r="1" spans="1:11" x14ac:dyDescent="0.25">
      <c r="A1" s="45"/>
      <c r="B1" s="45"/>
      <c r="C1" s="45"/>
      <c r="D1" s="45"/>
      <c r="E1" s="45"/>
      <c r="F1" s="72"/>
      <c r="G1" s="72"/>
    </row>
    <row r="2" spans="1:11" x14ac:dyDescent="0.25">
      <c r="A2" s="46" t="s">
        <v>506</v>
      </c>
      <c r="B2" s="73" t="s">
        <v>508</v>
      </c>
      <c r="C2" s="106" t="s">
        <v>504</v>
      </c>
      <c r="D2" s="106"/>
      <c r="E2" s="73"/>
      <c r="F2" s="106" t="s">
        <v>500</v>
      </c>
      <c r="G2" s="106"/>
      <c r="I2" s="70" t="s">
        <v>512</v>
      </c>
    </row>
    <row r="3" spans="1:11" x14ac:dyDescent="0.25">
      <c r="A3" s="45" t="s">
        <v>507</v>
      </c>
      <c r="B3" s="74"/>
      <c r="C3" s="74" t="s">
        <v>501</v>
      </c>
      <c r="D3" s="74" t="s">
        <v>502</v>
      </c>
      <c r="E3" s="74"/>
      <c r="F3" s="74" t="s">
        <v>501</v>
      </c>
      <c r="G3" s="74" t="s">
        <v>502</v>
      </c>
    </row>
    <row r="4" spans="1:11" x14ac:dyDescent="0.25">
      <c r="A4">
        <v>4</v>
      </c>
      <c r="B4" s="77" t="s">
        <v>509</v>
      </c>
      <c r="C4" s="82">
        <f>+VLOOKUP(A4,Prices!$BV$8:$BX$32,2,FALSE)</f>
        <v>-99.99861081729199</v>
      </c>
      <c r="D4" s="82">
        <f>+VLOOKUP(A4,Prices!$BV$8:$BX$32,3,FALSE)</f>
        <v>-99.985326079975906</v>
      </c>
      <c r="E4" s="84"/>
      <c r="F4" s="85" t="s">
        <v>505</v>
      </c>
      <c r="G4" s="83">
        <f>+VLOOKUP(A4,FInal_data_capital_embodiment!$BX$8:$BZ$30,3,FALSE)</f>
        <v>211631.91292799439</v>
      </c>
      <c r="H4" s="35"/>
      <c r="I4">
        <v>1950</v>
      </c>
      <c r="J4">
        <v>1980</v>
      </c>
      <c r="K4">
        <v>2016</v>
      </c>
    </row>
    <row r="5" spans="1:11" x14ac:dyDescent="0.25">
      <c r="B5" s="78" t="s">
        <v>510</v>
      </c>
      <c r="C5" s="86"/>
      <c r="D5" s="86"/>
      <c r="E5" s="87"/>
      <c r="F5" s="88">
        <f>+(J14/I14-1)*100</f>
        <v>1210.1686153469238</v>
      </c>
      <c r="G5" s="88">
        <f>+(K14/J14-1)*100</f>
        <v>2387.1788162497555</v>
      </c>
      <c r="H5" s="71"/>
    </row>
    <row r="6" spans="1:11" x14ac:dyDescent="0.25">
      <c r="A6">
        <v>5</v>
      </c>
      <c r="B6" s="79" t="s">
        <v>463</v>
      </c>
      <c r="C6" s="80">
        <f>+VLOOKUP(A6,Prices!$BV$8:$BX$32,2,FALSE)</f>
        <v>-99.181233008886508</v>
      </c>
      <c r="D6" s="80">
        <f>+VLOOKUP(A6,Prices!$BV$8:$BX$32,3,FALSE)</f>
        <v>-98.262051198108153</v>
      </c>
      <c r="E6" s="81"/>
      <c r="F6" s="80">
        <f>+VLOOKUP(A6,FInal_data_capital_embodiment!$BX$8:$BZ$30,2,FALSE)</f>
        <v>1071392.0099005264</v>
      </c>
      <c r="G6" s="80">
        <f>+VLOOKUP(A6,FInal_data_capital_embodiment!$BX$8:$BZ$30,3,FALSE)</f>
        <v>20282.619101732114</v>
      </c>
      <c r="H6" s="35"/>
      <c r="I6">
        <f>+VLOOKUP($A6,FInal_data_capital_embodiment!$BX$8:$CC$30,4,FALSE)</f>
        <v>132.4872908214725</v>
      </c>
      <c r="J6">
        <f>+VLOOKUP($A6,FInal_data_capital_embodiment!$BX$8:$CC$30,5,FALSE)</f>
        <v>6964.7120823894238</v>
      </c>
      <c r="K6">
        <f>+VLOOKUP($A6,FInal_data_capital_embodiment!$BX$8:$CC$30,6,FALSE)</f>
        <v>1419590.7352857513</v>
      </c>
    </row>
    <row r="7" spans="1:11" x14ac:dyDescent="0.25">
      <c r="A7">
        <v>26</v>
      </c>
      <c r="B7" t="s">
        <v>474</v>
      </c>
      <c r="C7" s="71">
        <f>+VLOOKUP(A7,Prices!$BV$8:$BX$32,2,FALSE)</f>
        <v>-97.319197509964937</v>
      </c>
      <c r="D7" s="71">
        <f>+VLOOKUP(A7,Prices!$BV$8:$BX$32,3,FALSE)</f>
        <v>-92.990818489595839</v>
      </c>
      <c r="E7" s="68"/>
      <c r="F7" s="71">
        <f>+VLOOKUP(A7,FInal_data_capital_embodiment!$BX$8:$BZ$30,2,FALSE)</f>
        <v>725094.60110448662</v>
      </c>
      <c r="G7" s="71">
        <f>+VLOOKUP(A7,FInal_data_capital_embodiment!$BX$8:$BZ$30,3,FALSE)</f>
        <v>5241.1785917459147</v>
      </c>
      <c r="H7" s="35"/>
      <c r="I7">
        <f>+VLOOKUP($A7,FInal_data_capital_embodiment!$BX$8:$CC$30,4,FALSE)</f>
        <v>97.585901550916219</v>
      </c>
      <c r="J7">
        <f>+VLOOKUP($A7,FInal_data_capital_embodiment!$BX$8:$CC$30,5,FALSE)</f>
        <v>13249.654122781471</v>
      </c>
      <c r="K7">
        <f>+VLOOKUP($A7,FInal_data_capital_embodiment!$BX$8:$CC$30,6,FALSE)</f>
        <v>707687.68948638393</v>
      </c>
    </row>
    <row r="8" spans="1:11" x14ac:dyDescent="0.25">
      <c r="A8">
        <v>6</v>
      </c>
      <c r="B8" t="s">
        <v>464</v>
      </c>
      <c r="C8" s="71">
        <f>+VLOOKUP(A8,Prices!$BV$8:$BX$32,2,FALSE)</f>
        <v>-69.992173432667826</v>
      </c>
      <c r="D8" s="71">
        <f>+VLOOKUP(A8,Prices!$BV$8:$BX$32,3,FALSE)</f>
        <v>-71.915752058778864</v>
      </c>
      <c r="E8" s="68"/>
      <c r="F8" s="71">
        <f>+VLOOKUP(A8,FInal_data_capital_embodiment!$BX$8:$BZ$30,2,FALSE)</f>
        <v>305188.28813125094</v>
      </c>
      <c r="G8" s="71">
        <f>+VLOOKUP(A8,FInal_data_capital_embodiment!$BX$8:$BZ$30,3,FALSE)</f>
        <v>4088.8024422656185</v>
      </c>
      <c r="H8" s="35"/>
      <c r="I8">
        <f>+VLOOKUP($A8,FInal_data_capital_embodiment!$BX$8:$CC$30,4,FALSE)</f>
        <v>174.47903878145723</v>
      </c>
      <c r="J8">
        <f>+VLOOKUP($A8,FInal_data_capital_embodiment!$BX$8:$CC$30,5,FALSE)</f>
        <v>12716.380826871069</v>
      </c>
      <c r="K8">
        <f>+VLOOKUP($A8,FInal_data_capital_embodiment!$BX$8:$CC$30,6,FALSE)</f>
        <v>532664.07064377225</v>
      </c>
    </row>
    <row r="9" spans="1:11" x14ac:dyDescent="0.25">
      <c r="A9">
        <v>9</v>
      </c>
      <c r="B9" t="s">
        <v>465</v>
      </c>
      <c r="C9" s="71">
        <f>+VLOOKUP(A9,Prices!$BV$8:$BX$32,2,FALSE)</f>
        <v>-69.992173432667826</v>
      </c>
      <c r="D9" s="71">
        <f>+VLOOKUP(A9,Prices!$BV$8:$BX$32,3,FALSE)</f>
        <v>-71.915752058778864</v>
      </c>
      <c r="E9" s="68"/>
      <c r="F9" s="71">
        <f>+VLOOKUP(A9,FInal_data_capital_embodiment!$BX$8:$BZ$30,2,FALSE)</f>
        <v>56126.07834122231</v>
      </c>
      <c r="G9" s="71">
        <f>+VLOOKUP(A9,FInal_data_capital_embodiment!$BX$8:$BZ$30,3,FALSE)</f>
        <v>1968.4515918095794</v>
      </c>
      <c r="H9" s="35"/>
      <c r="I9">
        <f>+VLOOKUP($A9,FInal_data_capital_embodiment!$BX$8:$CC$30,4,FALSE)</f>
        <v>437.42870237708718</v>
      </c>
      <c r="J9">
        <f>+VLOOKUP($A9,FInal_data_capital_embodiment!$BX$8:$CC$30,5,FALSE)</f>
        <v>11890.488801353353</v>
      </c>
      <c r="K9">
        <f>+VLOOKUP($A9,FInal_data_capital_embodiment!$BX$8:$CC$30,6,FALSE)</f>
        <v>245949.00488553321</v>
      </c>
    </row>
    <row r="10" spans="1:11" x14ac:dyDescent="0.25">
      <c r="A10">
        <v>10</v>
      </c>
      <c r="B10" t="s">
        <v>466</v>
      </c>
      <c r="C10" s="71">
        <f>+VLOOKUP(A10,Prices!$BV$8:$BX$32,2,FALSE)</f>
        <v>-69.992173432667826</v>
      </c>
      <c r="D10" s="71">
        <f>+VLOOKUP(A10,Prices!$BV$8:$BX$32,3,FALSE)</f>
        <v>-71.915752058778864</v>
      </c>
      <c r="E10" s="68"/>
      <c r="F10" s="71">
        <f>+VLOOKUP(A10,FInal_data_capital_embodiment!$BX$8:$BZ$30,2,FALSE)</f>
        <v>33424.996271001852</v>
      </c>
      <c r="G10" s="71">
        <f>+VLOOKUP(A10,FInal_data_capital_embodiment!$BX$8:$BZ$30,3,FALSE)</f>
        <v>204.47169821940494</v>
      </c>
      <c r="H10" s="35"/>
      <c r="I10">
        <f>+VLOOKUP($A10,FInal_data_capital_embodiment!$BX$8:$CC$30,4,FALSE)</f>
        <v>113.49203132284853</v>
      </c>
      <c r="J10">
        <f>+VLOOKUP($A10,FInal_data_capital_embodiment!$BX$8:$CC$30,5,FALSE)</f>
        <v>12496.465021668899</v>
      </c>
      <c r="K10">
        <f>+VLOOKUP($A10,FInal_data_capital_embodiment!$BX$8:$CC$30,6,FALSE)</f>
        <v>38048.199268869226</v>
      </c>
    </row>
    <row r="11" spans="1:11" x14ac:dyDescent="0.25">
      <c r="A11">
        <v>40</v>
      </c>
      <c r="B11" s="47" t="s">
        <v>481</v>
      </c>
      <c r="C11" s="75">
        <f>+VLOOKUP(A11,Prices!$BV$8:$BX$32,2,FALSE)</f>
        <v>-63.531154342486317</v>
      </c>
      <c r="D11" s="75">
        <f>+VLOOKUP(A11,Prices!$BV$8:$BX$32,3,FALSE)</f>
        <v>-45.153153381219546</v>
      </c>
      <c r="E11" s="52"/>
      <c r="F11" s="75">
        <f>+VLOOKUP(A11,FInal_data_capital_embodiment!$BX$8:$BZ$30,2,FALSE)</f>
        <v>8536.6059344047553</v>
      </c>
      <c r="G11" s="75">
        <f>+VLOOKUP(A11,FInal_data_capital_embodiment!$BX$8:$BZ$30,3,FALSE)</f>
        <v>825.69189908956014</v>
      </c>
      <c r="H11" s="35"/>
      <c r="I11">
        <f>+VLOOKUP($A11,FInal_data_capital_embodiment!$BX$8:$CC$30,4,FALSE)</f>
        <v>2208.2838055540137</v>
      </c>
      <c r="J11">
        <f>+VLOOKUP($A11,FInal_data_capital_embodiment!$BX$8:$CC$30,5,FALSE)</f>
        <v>20603.050581576386</v>
      </c>
      <c r="K11">
        <f>+VLOOKUP($A11,FInal_data_capital_embodiment!$BX$8:$CC$30,6,FALSE)</f>
        <v>190720.77019897712</v>
      </c>
    </row>
    <row r="12" spans="1:11" x14ac:dyDescent="0.25">
      <c r="A12">
        <v>18</v>
      </c>
      <c r="B12" s="47" t="s">
        <v>471</v>
      </c>
      <c r="C12" s="75">
        <f>+VLOOKUP(A12,Prices!$BV$8:$BX$32,2,FALSE)</f>
        <v>-43.865264889371893</v>
      </c>
      <c r="D12" s="75">
        <f>+VLOOKUP(A12,Prices!$BV$8:$BX$32,3,FALSE)</f>
        <v>-36.91525006615133</v>
      </c>
      <c r="E12" s="52"/>
      <c r="F12" s="75">
        <f>+VLOOKUP(A12,FInal_data_capital_embodiment!$BX$8:$BZ$30,2,FALSE)</f>
        <v>6145.3427495344758</v>
      </c>
      <c r="G12" s="75">
        <f>+VLOOKUP(A12,FInal_data_capital_embodiment!$BX$8:$BZ$30,3,FALSE)</f>
        <v>761.53824377338969</v>
      </c>
      <c r="H12" s="35"/>
      <c r="I12">
        <f>+VLOOKUP($A12,FInal_data_capital_embodiment!$BX$8:$CC$30,4,FALSE)</f>
        <v>6683.4813948990331</v>
      </c>
      <c r="J12">
        <f>+VLOOKUP($A12,FInal_data_capital_embodiment!$BX$8:$CC$30,5,FALSE)</f>
        <v>48448.960185985976</v>
      </c>
      <c r="K12">
        <f>+VLOOKUP($A12,FInal_data_capital_embodiment!$BX$8:$CC$30,6,FALSE)</f>
        <v>417406.32071281242</v>
      </c>
    </row>
    <row r="13" spans="1:11" x14ac:dyDescent="0.25">
      <c r="A13">
        <v>14</v>
      </c>
      <c r="B13" s="45" t="s">
        <v>469</v>
      </c>
      <c r="C13" s="76">
        <f>+VLOOKUP(A13,Prices!$BV$8:$BX$32,2,FALSE)</f>
        <v>-40.662793713597843</v>
      </c>
      <c r="D13" s="76">
        <f>+VLOOKUP(A13,Prices!$BV$8:$BX$32,3,FALSE)</f>
        <v>-26.534887454930534</v>
      </c>
      <c r="E13" s="72"/>
      <c r="F13" s="76">
        <f>+VLOOKUP(A13,FInal_data_capital_embodiment!$BX$8:$BZ$30,2,FALSE)</f>
        <v>10751.299406031834</v>
      </c>
      <c r="G13" s="76">
        <f>+VLOOKUP(A13,FInal_data_capital_embodiment!$BX$8:$BZ$30,3,FALSE)</f>
        <v>634.33153171964989</v>
      </c>
      <c r="H13" s="35"/>
      <c r="I13">
        <f>+VLOOKUP($A13,FInal_data_capital_embodiment!$BX$8:$CC$30,4,FALSE)</f>
        <v>1579.1281077919075</v>
      </c>
      <c r="J13">
        <f>+VLOOKUP($A13,FInal_data_capital_embodiment!$BX$8:$CC$30,5,FALSE)</f>
        <v>23334.953162099075</v>
      </c>
      <c r="K13">
        <f>+VLOOKUP($A13,FInal_data_capital_embodiment!$BX$8:$CC$30,6,FALSE)</f>
        <v>171355.918981305</v>
      </c>
    </row>
    <row r="14" spans="1:11" x14ac:dyDescent="0.25">
      <c r="B14" s="9" t="s">
        <v>511</v>
      </c>
      <c r="C14" s="71"/>
      <c r="D14" s="71"/>
      <c r="E14" s="68"/>
      <c r="F14" s="88">
        <f>+(J29/I29-1)*100</f>
        <v>285.59531118188056</v>
      </c>
      <c r="G14" s="88">
        <f>+(K29/J29-1)*100</f>
        <v>162.36622464524757</v>
      </c>
      <c r="H14" s="71"/>
      <c r="I14">
        <f>SUM(I6:I13)</f>
        <v>11426.366273098738</v>
      </c>
      <c r="J14">
        <f>SUM(J6:J13)</f>
        <v>149704.66478472564</v>
      </c>
      <c r="K14">
        <f>SUM(K6:K13)</f>
        <v>3723422.709463404</v>
      </c>
    </row>
    <row r="15" spans="1:11" x14ac:dyDescent="0.25">
      <c r="A15">
        <v>20</v>
      </c>
      <c r="B15" t="s">
        <v>513</v>
      </c>
      <c r="C15" s="71">
        <f>+VLOOKUP(A15,Prices!$BV$8:$BX$32,2,FALSE)</f>
        <v>24.465999663891026</v>
      </c>
      <c r="D15" s="71">
        <f>+VLOOKUP(A15,Prices!$BV$8:$BX$32,3,FALSE)</f>
        <v>23.291792119892008</v>
      </c>
      <c r="E15" s="68"/>
      <c r="F15" s="71">
        <f>+VLOOKUP(A15,FInal_data_capital_embodiment!$BX$8:$BZ$30,2,FALSE)</f>
        <v>5162.8052696080904</v>
      </c>
      <c r="G15" s="71">
        <f>+VLOOKUP(A15,FInal_data_capital_embodiment!$BX$8:$BZ$30,3,FALSE)</f>
        <v>433.3016777504713</v>
      </c>
      <c r="H15" s="35"/>
      <c r="I15">
        <f>+VLOOKUP($A15,FInal_data_capital_embodiment!$BX$8:$CC$30,4,FALSE)</f>
        <v>10289.043047562911</v>
      </c>
      <c r="J15">
        <f>+VLOOKUP($A15,FInal_data_capital_embodiment!$BX$8:$CC$30,5,FALSE)</f>
        <v>101535.83277357451</v>
      </c>
      <c r="K15">
        <f>+VLOOKUP($A15,FInal_data_capital_embodiment!$BX$8:$CC$30,6,FALSE)</f>
        <v>541492.29969938577</v>
      </c>
    </row>
    <row r="16" spans="1:11" x14ac:dyDescent="0.25">
      <c r="A16">
        <v>2225</v>
      </c>
      <c r="B16" s="36" t="s">
        <v>485</v>
      </c>
      <c r="C16" s="71">
        <f>+VLOOKUP(A16,Prices!$BV$8:$BX$32,2,FALSE)</f>
        <v>20.928749521943125</v>
      </c>
      <c r="D16" s="71">
        <f>+VLOOKUP(A16,Prices!$BV$8:$BX$32,3,FALSE)</f>
        <v>26.914552838525772</v>
      </c>
      <c r="E16" s="68"/>
      <c r="F16" s="71">
        <f>+VLOOKUP(A16,FInal_data_capital_embodiment!$BX$8:$BZ$30,2,FALSE)</f>
        <v>4744.9201739014225</v>
      </c>
      <c r="G16" s="71">
        <f>+VLOOKUP(A16,FInal_data_capital_embodiment!$BX$8:$BZ$30,3,FALSE)</f>
        <v>462.14222300335797</v>
      </c>
      <c r="H16" s="35"/>
      <c r="I16">
        <f>+VLOOKUP($A16,FInal_data_capital_embodiment!$BX$8:$CC$30,4,FALSE)</f>
        <v>15001.260268657657</v>
      </c>
      <c r="J16">
        <f>+VLOOKUP($A16,FInal_data_capital_embodiment!$BX$8:$CC$30,5,FALSE)</f>
        <v>129290.96149593304</v>
      </c>
      <c r="K16">
        <f>+VLOOKUP($A16,FInal_data_capital_embodiment!$BX$8:$CC$30,6,FALSE)</f>
        <v>726799.08509565354</v>
      </c>
    </row>
    <row r="17" spans="1:11" x14ac:dyDescent="0.25">
      <c r="A17">
        <v>11</v>
      </c>
      <c r="B17" t="s">
        <v>467</v>
      </c>
      <c r="C17" s="71">
        <f>+VLOOKUP(A17,Prices!$BV$8:$BX$32,2,FALSE)</f>
        <v>86.955189996576649</v>
      </c>
      <c r="D17" s="71">
        <f>+VLOOKUP(A17,Prices!$BV$8:$BX$32,3,FALSE)</f>
        <v>54.690877648076096</v>
      </c>
      <c r="E17" s="68"/>
      <c r="F17" s="71">
        <f>+VLOOKUP(A17,FInal_data_capital_embodiment!$BX$8:$BZ$30,2,FALSE)</f>
        <v>562.69915134556118</v>
      </c>
      <c r="G17" s="71">
        <f>+VLOOKUP(A17,FInal_data_capital_embodiment!$BX$8:$BZ$30,3,FALSE)</f>
        <v>19.218109241354362</v>
      </c>
      <c r="H17" s="35"/>
      <c r="I17">
        <f>+VLOOKUP($A17,FInal_data_capital_embodiment!$BX$8:$CC$30,4,FALSE)</f>
        <v>1517.4362648161573</v>
      </c>
      <c r="J17">
        <f>+VLOOKUP($A17,FInal_data_capital_embodiment!$BX$8:$CC$30,5,FALSE)</f>
        <v>8434.9913894274541</v>
      </c>
      <c r="K17">
        <f>+VLOOKUP($A17,FInal_data_capital_embodiment!$BX$8:$CC$30,6,FALSE)</f>
        <v>10056.037249146457</v>
      </c>
    </row>
    <row r="18" spans="1:11" x14ac:dyDescent="0.25">
      <c r="A18">
        <v>13</v>
      </c>
      <c r="B18" t="s">
        <v>468</v>
      </c>
      <c r="C18" s="71">
        <f>+VLOOKUP(A18,Prices!$BV$8:$BX$32,2,FALSE)</f>
        <v>67.668838151623675</v>
      </c>
      <c r="D18" s="71">
        <f>+VLOOKUP(A18,Prices!$BV$8:$BX$32,3,FALSE)</f>
        <v>78.258448982252716</v>
      </c>
      <c r="E18" s="68"/>
      <c r="F18" s="71">
        <f>+VLOOKUP(A18,FInal_data_capital_embodiment!$BX$8:$BZ$30,2,FALSE)</f>
        <v>2662.2363059724798</v>
      </c>
      <c r="G18" s="71">
        <f>+VLOOKUP(A18,FInal_data_capital_embodiment!$BX$8:$BZ$30,3,FALSE)</f>
        <v>171.66349043877753</v>
      </c>
      <c r="H18" s="35"/>
      <c r="I18">
        <f>+VLOOKUP($A18,FInal_data_capital_embodiment!$BX$8:$CC$30,4,FALSE)</f>
        <v>7007.6961710607447</v>
      </c>
      <c r="J18">
        <f>+VLOOKUP($A18,FInal_data_capital_embodiment!$BX$8:$CC$30,5,FALSE)</f>
        <v>71253.272766480281</v>
      </c>
      <c r="K18">
        <f>+VLOOKUP($A18,FInal_data_capital_embodiment!$BX$8:$CC$30,6,FALSE)</f>
        <v>193569.12784928322</v>
      </c>
    </row>
    <row r="19" spans="1:11" x14ac:dyDescent="0.25">
      <c r="A19">
        <v>27</v>
      </c>
      <c r="B19" t="s">
        <v>475</v>
      </c>
      <c r="C19" s="71">
        <f>+VLOOKUP(A19,Prices!$BV$8:$BX$32,2,FALSE)</f>
        <v>111.33731757330719</v>
      </c>
      <c r="D19" s="71">
        <f>+VLOOKUP(A19,Prices!$BV$8:$BX$32,3,FALSE)</f>
        <v>92.124834157551788</v>
      </c>
      <c r="E19" s="68"/>
      <c r="F19" s="71">
        <f>+VLOOKUP(A19,FInal_data_capital_embodiment!$BX$8:$BZ$30,2,FALSE)</f>
        <v>667.6693145458928</v>
      </c>
      <c r="G19" s="71">
        <f>+VLOOKUP(A19,FInal_data_capital_embodiment!$BX$8:$BZ$30,3,FALSE)</f>
        <v>121.87283586864793</v>
      </c>
      <c r="H19" s="35"/>
      <c r="I19">
        <f>+VLOOKUP($A19,FInal_data_capital_embodiment!$BX$8:$CC$30,4,FALSE)</f>
        <v>12427.303750533531</v>
      </c>
      <c r="J19">
        <f>+VLOOKUP($A19,FInal_data_capital_embodiment!$BX$8:$CC$30,5,FALSE)</f>
        <v>42997.871796588646</v>
      </c>
      <c r="K19">
        <f>+VLOOKUP($A19,FInal_data_capital_embodiment!$BX$8:$CC$30,6,FALSE)</f>
        <v>95400.597518256778</v>
      </c>
    </row>
    <row r="20" spans="1:11" x14ac:dyDescent="0.25">
      <c r="A20">
        <v>29</v>
      </c>
      <c r="B20" t="s">
        <v>483</v>
      </c>
      <c r="C20" s="71">
        <f>+VLOOKUP(A20,Prices!$BV$8:$BX$32,2,FALSE)</f>
        <v>127.49974075044138</v>
      </c>
      <c r="D20" s="71">
        <f>+VLOOKUP(A20,Prices!$BV$8:$BX$32,3,FALSE)</f>
        <v>138.46358367817339</v>
      </c>
      <c r="E20" s="68"/>
      <c r="F20" s="71">
        <f>+VLOOKUP(A20,FInal_data_capital_embodiment!$BX$8:$BZ$30,2,FALSE)</f>
        <v>8022.3860048798888</v>
      </c>
      <c r="G20" s="71">
        <f>+VLOOKUP(A20,FInal_data_capital_embodiment!$BX$8:$BZ$30,3,FALSE)</f>
        <v>693.01059264660375</v>
      </c>
      <c r="H20" s="35"/>
      <c r="I20">
        <f>+VLOOKUP($A20,FInal_data_capital_embodiment!$BX$8:$CC$30,4,FALSE)</f>
        <v>4308.9387679860274</v>
      </c>
      <c r="J20">
        <f>+VLOOKUP($A20,FInal_data_capital_embodiment!$BX$8:$CC$30,5,FALSE)</f>
        <v>44134.169542639327</v>
      </c>
      <c r="K20">
        <f>+VLOOKUP($A20,FInal_data_capital_embodiment!$BX$8:$CC$30,6,FALSE)</f>
        <v>349988.63944974099</v>
      </c>
    </row>
    <row r="21" spans="1:11" x14ac:dyDescent="0.25">
      <c r="A21">
        <v>19</v>
      </c>
      <c r="B21" t="s">
        <v>514</v>
      </c>
      <c r="C21" s="71">
        <f>+VLOOKUP(A21,Prices!$BV$8:$BX$32,2,FALSE)</f>
        <v>233.36026587328845</v>
      </c>
      <c r="D21" s="71">
        <f>+VLOOKUP(A21,Prices!$BV$8:$BX$32,3,FALSE)</f>
        <v>149.06226760648042</v>
      </c>
      <c r="E21" s="68"/>
      <c r="F21" s="71">
        <f>+VLOOKUP(A21,FInal_data_capital_embodiment!$BX$8:$BZ$30,2,FALSE)</f>
        <v>2093.8347840957395</v>
      </c>
      <c r="G21" s="71">
        <f>+VLOOKUP(A21,FInal_data_capital_embodiment!$BX$8:$BZ$30,3,FALSE)</f>
        <v>313.20428409437307</v>
      </c>
      <c r="H21" s="35"/>
      <c r="I21">
        <f>+VLOOKUP($A21,FInal_data_capital_embodiment!$BX$8:$CC$30,4,FALSE)</f>
        <v>28116.436298396333</v>
      </c>
      <c r="J21">
        <f>+VLOOKUP($A21,FInal_data_capital_embodiment!$BX$8:$CC$30,5,FALSE)</f>
        <v>149279.22659714241</v>
      </c>
      <c r="K21">
        <f>+VLOOKUP($A21,FInal_data_capital_embodiment!$BX$8:$CC$30,6,FALSE)</f>
        <v>616828.15956233931</v>
      </c>
    </row>
    <row r="22" spans="1:11" x14ac:dyDescent="0.25">
      <c r="A22">
        <v>41</v>
      </c>
      <c r="B22" t="s">
        <v>482</v>
      </c>
      <c r="C22" s="71">
        <f>+VLOOKUP(A22,Prices!$BV$8:$BX$32,2,FALSE)</f>
        <v>231.49823540226166</v>
      </c>
      <c r="D22" s="71">
        <f>+VLOOKUP(A22,Prices!$BV$8:$BX$32,3,FALSE)</f>
        <v>188.59846376196933</v>
      </c>
      <c r="E22" s="68"/>
      <c r="F22" s="71">
        <f>+VLOOKUP(A22,FInal_data_capital_embodiment!$BX$8:$BZ$30,2,FALSE)</f>
        <v>3252.5608603041314</v>
      </c>
      <c r="G22" s="71">
        <f>+VLOOKUP(A22,FInal_data_capital_embodiment!$BX$8:$BZ$30,3,FALSE)</f>
        <v>240.28393993203926</v>
      </c>
      <c r="H22" s="35"/>
      <c r="I22">
        <f>+VLOOKUP($A22,FInal_data_capital_embodiment!$BX$8:$CC$30,4,FALSE)</f>
        <v>671.07755295502079</v>
      </c>
      <c r="J22">
        <f>+VLOOKUP($A22,FInal_data_capital_embodiment!$BX$8:$CC$30,5,FALSE)</f>
        <v>6611.6206915760013</v>
      </c>
      <c r="K22">
        <f>+VLOOKUP($A22,FInal_data_capital_embodiment!$BX$8:$CC$30,6,FALSE)</f>
        <v>22498.283382656758</v>
      </c>
    </row>
    <row r="23" spans="1:11" x14ac:dyDescent="0.25">
      <c r="A23">
        <v>39</v>
      </c>
      <c r="B23" t="s">
        <v>480</v>
      </c>
      <c r="C23" s="71">
        <f>+VLOOKUP(A23,Prices!$BV$8:$BX$32,2,FALSE)</f>
        <v>296.58601334548626</v>
      </c>
      <c r="D23" s="71">
        <f>+VLOOKUP(A23,Prices!$BV$8:$BX$32,3,FALSE)</f>
        <v>221.93452848045331</v>
      </c>
      <c r="E23" s="68"/>
      <c r="F23" s="71">
        <f>+VLOOKUP(A23,FInal_data_capital_embodiment!$BX$8:$BZ$30,2,FALSE)</f>
        <v>1992.5910240165788</v>
      </c>
      <c r="G23" s="71">
        <f>+VLOOKUP(A23,FInal_data_capital_embodiment!$BX$8:$BZ$30,3,FALSE)</f>
        <v>304.86753900125836</v>
      </c>
      <c r="H23" s="35"/>
      <c r="I23">
        <f>+VLOOKUP($A23,FInal_data_capital_embodiment!$BX$8:$CC$30,4,FALSE)</f>
        <v>6491.1184601088635</v>
      </c>
      <c r="J23">
        <f>+VLOOKUP($A23,FInal_data_capital_embodiment!$BX$8:$CC$30,5,FALSE)</f>
        <v>33549.87722394288</v>
      </c>
      <c r="K23">
        <f>+VLOOKUP($A23,FInal_data_capital_embodiment!$BX$8:$CC$30,6,FALSE)</f>
        <v>135832.56225452124</v>
      </c>
    </row>
    <row r="24" spans="1:11" x14ac:dyDescent="0.25">
      <c r="A24">
        <v>28</v>
      </c>
      <c r="B24" t="s">
        <v>476</v>
      </c>
      <c r="C24" s="71">
        <f>+VLOOKUP(A24,Prices!$BV$8:$BX$32,2,FALSE)</f>
        <v>344.38409822794779</v>
      </c>
      <c r="D24" s="71">
        <f>+VLOOKUP(A24,Prices!$BV$8:$BX$32,3,FALSE)</f>
        <v>248.81762549075557</v>
      </c>
      <c r="E24" s="68"/>
      <c r="F24" s="71">
        <f>+VLOOKUP(A24,FInal_data_capital_embodiment!$BX$8:$BZ$30,2,FALSE)</f>
        <v>215.72751642711822</v>
      </c>
      <c r="G24" s="71">
        <f>+VLOOKUP(A24,FInal_data_capital_embodiment!$BX$8:$BZ$30,3,FALSE)</f>
        <v>83.395301765636503</v>
      </c>
      <c r="H24" s="35"/>
      <c r="I24">
        <f>+VLOOKUP($A24,FInal_data_capital_embodiment!$BX$8:$CC$30,4,FALSE)</f>
        <v>55469.668841763909</v>
      </c>
      <c r="J24">
        <f>+VLOOKUP($A24,FInal_data_capital_embodiment!$BX$8:$CC$30,5,FALSE)</f>
        <v>95494.816998231079</v>
      </c>
      <c r="K24">
        <f>+VLOOKUP($A24,FInal_data_capital_embodiment!$BX$8:$CC$30,6,FALSE)</f>
        <v>175133.00780444822</v>
      </c>
    </row>
    <row r="25" spans="1:11" x14ac:dyDescent="0.25">
      <c r="A25">
        <v>17</v>
      </c>
      <c r="B25" t="s">
        <v>470</v>
      </c>
      <c r="C25" s="71">
        <f>+VLOOKUP(A25,Prices!$BV$8:$BX$32,2,FALSE)</f>
        <v>416.05661744079521</v>
      </c>
      <c r="D25" s="71">
        <f>+VLOOKUP(A25,Prices!$BV$8:$BX$32,3,FALSE)</f>
        <v>280.25224443005902</v>
      </c>
      <c r="E25" s="68"/>
      <c r="F25" s="71">
        <f>+VLOOKUP(A25,FInal_data_capital_embodiment!$BX$8:$BZ$30,2,FALSE)</f>
        <v>1062.9328880272412</v>
      </c>
      <c r="G25" s="71">
        <f>+VLOOKUP(A25,FInal_data_capital_embodiment!$BX$8:$BZ$30,3,FALSE)</f>
        <v>114.60474895309822</v>
      </c>
      <c r="H25" s="35"/>
      <c r="I25">
        <f>+VLOOKUP($A25,FInal_data_capital_embodiment!$BX$8:$CC$30,4,FALSE)</f>
        <v>20349.940428534661</v>
      </c>
      <c r="J25">
        <f>+VLOOKUP($A25,FInal_data_capital_embodiment!$BX$8:$CC$30,5,FALSE)</f>
        <v>110275.3555510099</v>
      </c>
      <c r="K25">
        <f>+VLOOKUP($A25,FInal_data_capital_embodiment!$BX$8:$CC$30,6,FALSE)</f>
        <v>236656.14993738127</v>
      </c>
    </row>
    <row r="26" spans="1:11" x14ac:dyDescent="0.25">
      <c r="A26">
        <v>30</v>
      </c>
      <c r="B26" s="47" t="s">
        <v>477</v>
      </c>
      <c r="C26" s="75">
        <f>+VLOOKUP(A26,Prices!$BV$8:$BX$32,2,FALSE)</f>
        <v>372.65821138883518</v>
      </c>
      <c r="D26" s="75">
        <f>+VLOOKUP(A26,Prices!$BV$8:$BX$32,3,FALSE)</f>
        <v>285.12891298349541</v>
      </c>
      <c r="E26" s="52"/>
      <c r="F26" s="75">
        <f>+VLOOKUP(A26,FInal_data_capital_embodiment!$BX$8:$BZ$30,2,FALSE)</f>
        <v>1677.8646757294566</v>
      </c>
      <c r="G26" s="75">
        <f>+VLOOKUP(A26,FInal_data_capital_embodiment!$BX$8:$BZ$30,3,FALSE)</f>
        <v>273.02711821444518</v>
      </c>
      <c r="H26" s="35"/>
      <c r="I26">
        <f>+VLOOKUP($A26,FInal_data_capital_embodiment!$BX$8:$CC$30,4,FALSE)</f>
        <v>16529.47852787223</v>
      </c>
      <c r="J26">
        <f>+VLOOKUP($A26,FInal_data_capital_embodiment!$BX$8:$CC$30,5,FALSE)</f>
        <v>78780.267031520561</v>
      </c>
      <c r="K26">
        <f>+VLOOKUP($A26,FInal_data_capital_embodiment!$BX$8:$CC$30,6,FALSE)</f>
        <v>293871.75982932578</v>
      </c>
    </row>
    <row r="27" spans="1:11" x14ac:dyDescent="0.25">
      <c r="A27">
        <v>33</v>
      </c>
      <c r="B27" s="47" t="s">
        <v>478</v>
      </c>
      <c r="C27" s="75">
        <f>+VLOOKUP(A27,Prices!$BV$8:$BX$32,2,FALSE)</f>
        <v>586.70386280981745</v>
      </c>
      <c r="D27" s="75">
        <f>+VLOOKUP(A27,Prices!$BV$8:$BX$32,3,FALSE)</f>
        <v>445.58255395590186</v>
      </c>
      <c r="E27" s="52"/>
      <c r="F27" s="75">
        <f>+VLOOKUP(A27,FInal_data_capital_embodiment!$BX$8:$BZ$30,2,FALSE)</f>
        <v>432.74650437019886</v>
      </c>
      <c r="G27" s="75">
        <f>+VLOOKUP(A27,FInal_data_capital_embodiment!$BX$8:$BZ$30,3,FALSE)</f>
        <v>43.554515315282757</v>
      </c>
      <c r="H27" s="35"/>
      <c r="I27">
        <f>+VLOOKUP($A27,FInal_data_capital_embodiment!$BX$8:$CC$30,4,FALSE)</f>
        <v>48113.598306951128</v>
      </c>
      <c r="J27">
        <f>+VLOOKUP($A27,FInal_data_capital_embodiment!$BX$8:$CC$30,5,FALSE)</f>
        <v>178554.82465601916</v>
      </c>
      <c r="K27">
        <f>+VLOOKUP($A27,FInal_data_capital_embodiment!$BX$8:$CC$30,6,FALSE)</f>
        <v>256323.51310700132</v>
      </c>
    </row>
    <row r="28" spans="1:11" x14ac:dyDescent="0.25">
      <c r="A28">
        <v>36</v>
      </c>
      <c r="B28" s="45" t="s">
        <v>479</v>
      </c>
      <c r="C28" s="76">
        <f>+VLOOKUP(A28,Prices!$BV$8:$BX$32,2,FALSE)</f>
        <v>586.70386280981745</v>
      </c>
      <c r="D28" s="76">
        <f>+VLOOKUP(A28,Prices!$BV$8:$BX$32,3,FALSE)</f>
        <v>445.58255395590186</v>
      </c>
      <c r="E28" s="72"/>
      <c r="F28" s="76">
        <f>+VLOOKUP(A28,FInal_data_capital_embodiment!$BX$8:$BZ$30,2,FALSE)</f>
        <v>1207.7557928338701</v>
      </c>
      <c r="G28" s="76">
        <f>+VLOOKUP(A28,FInal_data_capital_embodiment!$BX$8:$BZ$30,3,FALSE)</f>
        <v>130.29690658381617</v>
      </c>
      <c r="H28" s="35"/>
      <c r="I28">
        <f>+VLOOKUP($A28,FInal_data_capital_embodiment!$BX$8:$CC$30,4,FALSE)</f>
        <v>13773.807049275199</v>
      </c>
      <c r="J28">
        <f>+VLOOKUP($A28,FInal_data_capital_embodiment!$BX$8:$CC$30,5,FALSE)</f>
        <v>78215.449027362061</v>
      </c>
      <c r="K28">
        <f>+VLOOKUP($A28,FInal_data_capital_embodiment!$BX$8:$CC$30,6,FALSE)</f>
        <v>180127.75958065636</v>
      </c>
    </row>
    <row r="29" spans="1:11" x14ac:dyDescent="0.25">
      <c r="I29">
        <f>SUM(I21:I28)</f>
        <v>189515.12546585733</v>
      </c>
      <c r="J29">
        <f>SUM(J21:J28)</f>
        <v>730761.43777680397</v>
      </c>
      <c r="K29">
        <f>SUM(K21:K28)</f>
        <v>1917271.1954583304</v>
      </c>
    </row>
  </sheetData>
  <sortState xmlns:xlrd2="http://schemas.microsoft.com/office/spreadsheetml/2017/richdata2" ref="A15:G28">
    <sortCondition ref="D15:D28"/>
  </sortState>
  <mergeCells count="2">
    <mergeCell ref="F2:G2"/>
    <mergeCell ref="C2:D2"/>
  </mergeCells>
  <pageMargins left="0.7" right="0.7" top="0.75" bottom="0.75" header="0.3" footer="0.3"/>
  <pageSetup orientation="portrait" verticalDpi="0" r:id="rId1"/>
  <ignoredErrors>
    <ignoredError sqref="G5 F14:G1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R88"/>
  <sheetViews>
    <sheetView topLeftCell="A4" workbookViewId="0">
      <selection activeCell="B10" sqref="B10"/>
    </sheetView>
  </sheetViews>
  <sheetFormatPr defaultRowHeight="15" x14ac:dyDescent="0.25"/>
  <cols>
    <col min="1" max="1" width="54.28515625" bestFit="1" customWidth="1"/>
    <col min="2" max="2" width="59.5703125" bestFit="1" customWidth="1"/>
    <col min="3" max="3" width="12.28515625" bestFit="1" customWidth="1"/>
    <col min="4" max="72" width="10.28515625" bestFit="1" customWidth="1"/>
  </cols>
  <sheetData>
    <row r="1" spans="2:72" x14ac:dyDescent="0.25">
      <c r="B1" s="34" t="s">
        <v>577</v>
      </c>
    </row>
    <row r="10" spans="2:72" x14ac:dyDescent="0.25">
      <c r="C10" s="93" t="s">
        <v>574</v>
      </c>
    </row>
    <row r="11" spans="2:72" x14ac:dyDescent="0.25">
      <c r="C11">
        <v>1947</v>
      </c>
      <c r="D11">
        <f>+C11+1</f>
        <v>1948</v>
      </c>
      <c r="E11">
        <f t="shared" ref="E11" si="0">+D11+1</f>
        <v>1949</v>
      </c>
      <c r="F11">
        <f t="shared" ref="F11" si="1">+E11+1</f>
        <v>1950</v>
      </c>
      <c r="G11">
        <f t="shared" ref="G11" si="2">+F11+1</f>
        <v>1951</v>
      </c>
      <c r="H11">
        <f t="shared" ref="H11" si="3">+G11+1</f>
        <v>1952</v>
      </c>
      <c r="I11">
        <f t="shared" ref="I11" si="4">+H11+1</f>
        <v>1953</v>
      </c>
      <c r="J11">
        <f t="shared" ref="J11" si="5">+I11+1</f>
        <v>1954</v>
      </c>
      <c r="K11">
        <f t="shared" ref="K11" si="6">+J11+1</f>
        <v>1955</v>
      </c>
      <c r="L11">
        <f t="shared" ref="L11" si="7">+K11+1</f>
        <v>1956</v>
      </c>
      <c r="M11">
        <f t="shared" ref="M11" si="8">+L11+1</f>
        <v>1957</v>
      </c>
      <c r="N11">
        <f t="shared" ref="N11" si="9">+M11+1</f>
        <v>1958</v>
      </c>
      <c r="O11">
        <f t="shared" ref="O11" si="10">+N11+1</f>
        <v>1959</v>
      </c>
      <c r="P11">
        <f t="shared" ref="P11" si="11">+O11+1</f>
        <v>1960</v>
      </c>
      <c r="Q11">
        <f t="shared" ref="Q11" si="12">+P11+1</f>
        <v>1961</v>
      </c>
      <c r="R11">
        <f t="shared" ref="R11" si="13">+Q11+1</f>
        <v>1962</v>
      </c>
      <c r="S11">
        <f t="shared" ref="S11" si="14">+R11+1</f>
        <v>1963</v>
      </c>
      <c r="T11">
        <f t="shared" ref="T11" si="15">+S11+1</f>
        <v>1964</v>
      </c>
      <c r="U11">
        <f t="shared" ref="U11" si="16">+T11+1</f>
        <v>1965</v>
      </c>
      <c r="V11">
        <f t="shared" ref="V11" si="17">+U11+1</f>
        <v>1966</v>
      </c>
      <c r="W11">
        <f t="shared" ref="W11" si="18">+V11+1</f>
        <v>1967</v>
      </c>
      <c r="X11">
        <f t="shared" ref="X11" si="19">+W11+1</f>
        <v>1968</v>
      </c>
      <c r="Y11">
        <f t="shared" ref="Y11" si="20">+X11+1</f>
        <v>1969</v>
      </c>
      <c r="Z11">
        <f t="shared" ref="Z11" si="21">+Y11+1</f>
        <v>1970</v>
      </c>
      <c r="AA11">
        <f t="shared" ref="AA11" si="22">+Z11+1</f>
        <v>1971</v>
      </c>
      <c r="AB11">
        <f t="shared" ref="AB11" si="23">+AA11+1</f>
        <v>1972</v>
      </c>
      <c r="AC11">
        <f t="shared" ref="AC11" si="24">+AB11+1</f>
        <v>1973</v>
      </c>
      <c r="AD11">
        <f t="shared" ref="AD11" si="25">+AC11+1</f>
        <v>1974</v>
      </c>
      <c r="AE11">
        <f t="shared" ref="AE11" si="26">+AD11+1</f>
        <v>1975</v>
      </c>
      <c r="AF11">
        <f t="shared" ref="AF11" si="27">+AE11+1</f>
        <v>1976</v>
      </c>
      <c r="AG11">
        <f t="shared" ref="AG11" si="28">+AF11+1</f>
        <v>1977</v>
      </c>
      <c r="AH11">
        <f t="shared" ref="AH11" si="29">+AG11+1</f>
        <v>1978</v>
      </c>
      <c r="AI11">
        <f t="shared" ref="AI11" si="30">+AH11+1</f>
        <v>1979</v>
      </c>
      <c r="AJ11">
        <f t="shared" ref="AJ11" si="31">+AI11+1</f>
        <v>1980</v>
      </c>
      <c r="AK11">
        <f t="shared" ref="AK11" si="32">+AJ11+1</f>
        <v>1981</v>
      </c>
      <c r="AL11">
        <f t="shared" ref="AL11" si="33">+AK11+1</f>
        <v>1982</v>
      </c>
      <c r="AM11">
        <f t="shared" ref="AM11" si="34">+AL11+1</f>
        <v>1983</v>
      </c>
      <c r="AN11">
        <f t="shared" ref="AN11" si="35">+AM11+1</f>
        <v>1984</v>
      </c>
      <c r="AO11">
        <f t="shared" ref="AO11" si="36">+AN11+1</f>
        <v>1985</v>
      </c>
      <c r="AP11">
        <f t="shared" ref="AP11" si="37">+AO11+1</f>
        <v>1986</v>
      </c>
      <c r="AQ11">
        <f t="shared" ref="AQ11" si="38">+AP11+1</f>
        <v>1987</v>
      </c>
      <c r="AR11">
        <f t="shared" ref="AR11" si="39">+AQ11+1</f>
        <v>1988</v>
      </c>
      <c r="AS11">
        <f t="shared" ref="AS11" si="40">+AR11+1</f>
        <v>1989</v>
      </c>
      <c r="AT11">
        <f>+AS11+1</f>
        <v>1990</v>
      </c>
      <c r="AU11">
        <f t="shared" ref="AU11" si="41">+AT11+1</f>
        <v>1991</v>
      </c>
      <c r="AV11">
        <f t="shared" ref="AV11" si="42">+AU11+1</f>
        <v>1992</v>
      </c>
      <c r="AW11">
        <f t="shared" ref="AW11" si="43">+AV11+1</f>
        <v>1993</v>
      </c>
      <c r="AX11">
        <f t="shared" ref="AX11" si="44">+AW11+1</f>
        <v>1994</v>
      </c>
      <c r="AY11">
        <f t="shared" ref="AY11" si="45">+AX11+1</f>
        <v>1995</v>
      </c>
      <c r="AZ11">
        <f t="shared" ref="AZ11" si="46">+AY11+1</f>
        <v>1996</v>
      </c>
      <c r="BA11">
        <f t="shared" ref="BA11" si="47">+AZ11+1</f>
        <v>1997</v>
      </c>
      <c r="BB11">
        <f t="shared" ref="BB11" si="48">+BA11+1</f>
        <v>1998</v>
      </c>
      <c r="BC11">
        <f t="shared" ref="BC11" si="49">+BB11+1</f>
        <v>1999</v>
      </c>
      <c r="BD11">
        <f t="shared" ref="BD11" si="50">+BC11+1</f>
        <v>2000</v>
      </c>
      <c r="BE11">
        <f t="shared" ref="BE11" si="51">+BD11+1</f>
        <v>2001</v>
      </c>
      <c r="BF11">
        <f t="shared" ref="BF11" si="52">+BE11+1</f>
        <v>2002</v>
      </c>
      <c r="BG11">
        <f t="shared" ref="BG11" si="53">+BF11+1</f>
        <v>2003</v>
      </c>
      <c r="BH11">
        <f t="shared" ref="BH11" si="54">+BG11+1</f>
        <v>2004</v>
      </c>
      <c r="BI11">
        <f t="shared" ref="BI11" si="55">+BH11+1</f>
        <v>2005</v>
      </c>
      <c r="BJ11">
        <f t="shared" ref="BJ11" si="56">+BI11+1</f>
        <v>2006</v>
      </c>
      <c r="BK11">
        <f t="shared" ref="BK11" si="57">+BJ11+1</f>
        <v>2007</v>
      </c>
      <c r="BL11">
        <f t="shared" ref="BL11" si="58">+BK11+1</f>
        <v>2008</v>
      </c>
      <c r="BM11">
        <f t="shared" ref="BM11" si="59">+BL11+1</f>
        <v>2009</v>
      </c>
      <c r="BN11">
        <f>+BM11+1</f>
        <v>2010</v>
      </c>
      <c r="BO11">
        <f t="shared" ref="BO11" si="60">+BN11+1</f>
        <v>2011</v>
      </c>
      <c r="BP11">
        <f t="shared" ref="BP11" si="61">+BO11+1</f>
        <v>2012</v>
      </c>
      <c r="BQ11">
        <f t="shared" ref="BQ11" si="62">+BP11+1</f>
        <v>2013</v>
      </c>
      <c r="BR11">
        <f t="shared" ref="BR11" si="63">+BQ11+1</f>
        <v>2014</v>
      </c>
      <c r="BS11">
        <f t="shared" ref="BS11" si="64">+BR11+1</f>
        <v>2015</v>
      </c>
      <c r="BT11">
        <f t="shared" ref="BT11" si="65">+BS11+1</f>
        <v>2016</v>
      </c>
    </row>
    <row r="12" spans="2:72" x14ac:dyDescent="0.25">
      <c r="B12" s="92" t="s">
        <v>572</v>
      </c>
      <c r="D12">
        <f>D60/'Total Stock by year_by_det_equi'!C49</f>
        <v>0.24525339003563806</v>
      </c>
      <c r="E12">
        <f>E60/'Total Stock by year_by_det_equi'!D49</f>
        <v>0.19681441687733317</v>
      </c>
      <c r="F12">
        <f>F60/'Total Stock by year_by_det_equi'!E49</f>
        <v>0.19355061288742159</v>
      </c>
      <c r="G12">
        <f>G60/'Total Stock by year_by_det_equi'!F49</f>
        <v>0.22087259075518395</v>
      </c>
      <c r="H12">
        <f>H60/'Total Stock by year_by_det_equi'!G49</f>
        <v>0.18637178706715704</v>
      </c>
      <c r="I12">
        <f>I60/'Total Stock by year_by_det_equi'!H49</f>
        <v>0.17990446850669375</v>
      </c>
      <c r="J12">
        <f>J60/'Total Stock by year_by_det_equi'!I49</f>
        <v>0.15877131098907632</v>
      </c>
      <c r="K12">
        <f>K60/'Total Stock by year_by_det_equi'!J49</f>
        <v>0.17053974235607613</v>
      </c>
      <c r="L12">
        <f>L60/'Total Stock by year_by_det_equi'!K49</f>
        <v>0.18268220609557728</v>
      </c>
      <c r="M12">
        <f>M60/'Total Stock by year_by_det_equi'!L49</f>
        <v>0.17839280363671639</v>
      </c>
      <c r="N12">
        <f>N60/'Total Stock by year_by_det_equi'!M49</f>
        <v>0.1491910960212034</v>
      </c>
      <c r="O12">
        <f>O60/'Total Stock by year_by_det_equi'!N49</f>
        <v>0.15454134665994396</v>
      </c>
      <c r="P12">
        <f>P60/'Total Stock by year_by_det_equi'!O49</f>
        <v>0.15153875326473584</v>
      </c>
      <c r="Q12">
        <f>Q60/'Total Stock by year_by_det_equi'!P49</f>
        <v>0.13830213812741871</v>
      </c>
      <c r="R12">
        <f>R60/'Total Stock by year_by_det_equi'!Q49</f>
        <v>0.1499557394349296</v>
      </c>
      <c r="S12">
        <f>S60/'Total Stock by year_by_det_equi'!R49</f>
        <v>0.16772109038360686</v>
      </c>
      <c r="T12">
        <f>T60/'Total Stock by year_by_det_equi'!S49</f>
        <v>0.18665860078593513</v>
      </c>
      <c r="U12">
        <f>U60/'Total Stock by year_by_det_equi'!T49</f>
        <v>0.21007433150144889</v>
      </c>
      <c r="V12">
        <f>V60/'Total Stock by year_by_det_equi'!U49</f>
        <v>0.22655003321786371</v>
      </c>
      <c r="W12">
        <f>W60/'Total Stock by year_by_det_equi'!V49</f>
        <v>0.21095643880131687</v>
      </c>
      <c r="X12">
        <f>X60/'Total Stock by year_by_det_equi'!W49</f>
        <v>0.195891315690884</v>
      </c>
      <c r="Y12">
        <f>Y60/'Total Stock by year_by_det_equi'!X49</f>
        <v>0.1998334416540794</v>
      </c>
      <c r="Z12">
        <f>Z60/'Total Stock by year_by_det_equi'!Y49</f>
        <v>0.18340962086525325</v>
      </c>
      <c r="AA12">
        <f>AA60/'Total Stock by year_by_det_equi'!Z49</f>
        <v>0.16967945545293406</v>
      </c>
      <c r="AB12">
        <f>AB60/'Total Stock by year_by_det_equi'!AA49</f>
        <v>0.18017663342345872</v>
      </c>
      <c r="AC12">
        <f>AC60/'Total Stock by year_by_det_equi'!AB49</f>
        <v>0.2095927858226766</v>
      </c>
      <c r="AD12">
        <f>AD60/'Total Stock by year_by_det_equi'!AC49</f>
        <v>0.2203866316287692</v>
      </c>
      <c r="AE12">
        <f>AE60/'Total Stock by year_by_det_equi'!AD49</f>
        <v>0.21035206740011997</v>
      </c>
      <c r="AF12">
        <f>AF60/'Total Stock by year_by_det_equi'!AE49</f>
        <v>0.17564294390120533</v>
      </c>
      <c r="AG12">
        <f>AG60/'Total Stock by year_by_det_equi'!AF49</f>
        <v>0.19728352911496524</v>
      </c>
      <c r="AH12">
        <f>AH60/'Total Stock by year_by_det_equi'!AG49</f>
        <v>0.22268837677555625</v>
      </c>
      <c r="AI12">
        <f>AI60/'Total Stock by year_by_det_equi'!AH49</f>
        <v>0.22557701157056326</v>
      </c>
      <c r="AJ12">
        <f>AJ60/'Total Stock by year_by_det_equi'!AI49</f>
        <v>0.20065186851785313</v>
      </c>
      <c r="AK12">
        <f>AK60/'Total Stock by year_by_det_equi'!AJ49</f>
        <v>0.19088457064058495</v>
      </c>
      <c r="AL12">
        <f>AL60/'Total Stock by year_by_det_equi'!AK49</f>
        <v>0.15367960509351167</v>
      </c>
      <c r="AM12">
        <f>AM60/'Total Stock by year_by_det_equi'!AL49</f>
        <v>0.13775820759092242</v>
      </c>
      <c r="AN12">
        <f>AN60/'Total Stock by year_by_det_equi'!AM49</f>
        <v>0.15361876735908112</v>
      </c>
      <c r="AO12">
        <f>AO60/'Total Stock by year_by_det_equi'!AN49</f>
        <v>0.16890362449134291</v>
      </c>
      <c r="AP12">
        <f>AP60/'Total Stock by year_by_det_equi'!AO49</f>
        <v>0.16465391323468101</v>
      </c>
      <c r="AQ12">
        <f>AQ60/'Total Stock by year_by_det_equi'!AP49</f>
        <v>0.15382594280426803</v>
      </c>
      <c r="AR12">
        <f>AR60/'Total Stock by year_by_det_equi'!AQ49</f>
        <v>0.16272944345845941</v>
      </c>
      <c r="AS12">
        <f>AS60/'Total Stock by year_by_det_equi'!AR49</f>
        <v>0.17048199411868986</v>
      </c>
      <c r="AT12">
        <f>AT60/'Total Stock by year_by_det_equi'!AS49</f>
        <v>0.16284863615716708</v>
      </c>
      <c r="AU12">
        <f>AU60/'Total Stock by year_by_det_equi'!AT49</f>
        <v>0.14750792063212559</v>
      </c>
      <c r="AV12">
        <f>AV60/'Total Stock by year_by_det_equi'!AU49</f>
        <v>0.14627990639225544</v>
      </c>
      <c r="AW12">
        <f>AW60/'Total Stock by year_by_det_equi'!AV49</f>
        <v>0.16492156342745057</v>
      </c>
      <c r="AX12">
        <f>AX60/'Total Stock by year_by_det_equi'!AW49</f>
        <v>0.18486600063682521</v>
      </c>
      <c r="AY12">
        <f>AY60/'Total Stock by year_by_det_equi'!AX49</f>
        <v>0.1924785930824191</v>
      </c>
      <c r="AZ12">
        <f>AZ60/'Total Stock by year_by_det_equi'!AY49</f>
        <v>0.19564685738416121</v>
      </c>
      <c r="BA12">
        <f>BA60/'Total Stock by year_by_det_equi'!AZ49</f>
        <v>0.19755000631721401</v>
      </c>
      <c r="BB12">
        <f>BB60/'Total Stock by year_by_det_equi'!BA49</f>
        <v>0.20183347469828516</v>
      </c>
      <c r="BC12">
        <f>BC60/'Total Stock by year_by_det_equi'!BB49</f>
        <v>0.20680876597623349</v>
      </c>
      <c r="BD12">
        <f>BD60/'Total Stock by year_by_det_equi'!BC49</f>
        <v>0.20849123686949408</v>
      </c>
      <c r="BE12">
        <f>BE60/'Total Stock by year_by_det_equi'!BD49</f>
        <v>0.18749457540908276</v>
      </c>
      <c r="BF12">
        <f>BF60/'Total Stock by year_by_det_equi'!BE49</f>
        <v>0.17181480409830791</v>
      </c>
      <c r="BG12">
        <f>BG60/'Total Stock by year_by_det_equi'!BF49</f>
        <v>0.17228903383825855</v>
      </c>
      <c r="BH12">
        <f>BH60/'Total Stock by year_by_det_equi'!BG49</f>
        <v>0.18667638097977549</v>
      </c>
      <c r="BI12">
        <f>BI60/'Total Stock by year_by_det_equi'!BH49</f>
        <v>0.20377215401267967</v>
      </c>
      <c r="BJ12">
        <f>BJ60/'Total Stock by year_by_det_equi'!BI49</f>
        <v>0.21271819683186308</v>
      </c>
      <c r="BK12">
        <f>BK60/'Total Stock by year_by_det_equi'!BJ49</f>
        <v>0.20977014648577705</v>
      </c>
      <c r="BL12">
        <f>BL60/'Total Stock by year_by_det_equi'!BK49</f>
        <v>0.18625305635161701</v>
      </c>
      <c r="BM12">
        <f>BM60/'Total Stock by year_by_det_equi'!BL49</f>
        <v>0.13605892186766863</v>
      </c>
      <c r="BN12">
        <f>BN60/'Total Stock by year_by_det_equi'!BM49</f>
        <v>0.1533625290829034</v>
      </c>
      <c r="BO12">
        <f>BO60/'Total Stock by year_by_det_equi'!BN49</f>
        <v>0.18487535380964248</v>
      </c>
      <c r="BP12">
        <f>BP60/'Total Stock by year_by_det_equi'!BO49</f>
        <v>0.20411331568738753</v>
      </c>
      <c r="BQ12">
        <f>BQ60/'Total Stock by year_by_det_equi'!BP49</f>
        <v>0.20741643103455235</v>
      </c>
      <c r="BR12">
        <f>BR60/'Total Stock by year_by_det_equi'!BQ49</f>
        <v>0.21281850098140884</v>
      </c>
      <c r="BS12">
        <f>BS60/'Total Stock by year_by_det_equi'!BR49</f>
        <v>0.21571619680260684</v>
      </c>
      <c r="BT12">
        <f>BT60/'Total Stock by year_by_det_equi'!BS49</f>
        <v>0.20847874375966652</v>
      </c>
    </row>
    <row r="13" spans="2:72" x14ac:dyDescent="0.25">
      <c r="B13" s="92" t="s">
        <v>573</v>
      </c>
      <c r="D13">
        <f>'Investment from Nipa Tables'!AW44/'Total Stock_no_QA'!C49</f>
        <v>0.26281674453141918</v>
      </c>
      <c r="E13">
        <f>'Investment from Nipa Tables'!AX44/'Total Stock_no_QA'!D49</f>
        <v>0.21330827488598528</v>
      </c>
      <c r="F13">
        <f>'Investment from Nipa Tables'!AY44/'Total Stock_no_QA'!E49</f>
        <v>0.21498476843411266</v>
      </c>
      <c r="G13">
        <f>'Investment from Nipa Tables'!AZ44/'Total Stock_no_QA'!F49</f>
        <v>0.22360995230784084</v>
      </c>
      <c r="H13">
        <f>'Investment from Nipa Tables'!BA44/'Total Stock_no_QA'!G49</f>
        <v>0.20341044794515659</v>
      </c>
      <c r="I13">
        <f>'Investment from Nipa Tables'!BB44/'Total Stock_no_QA'!H49</f>
        <v>0.20346892677160286</v>
      </c>
      <c r="J13">
        <f>'Investment from Nipa Tables'!BC44/'Total Stock_no_QA'!I49</f>
        <v>0.18064688273593549</v>
      </c>
      <c r="K13">
        <f>'Investment from Nipa Tables'!BD44/'Total Stock_no_QA'!J49</f>
        <v>0.19335363945411899</v>
      </c>
      <c r="L13">
        <f>'Investment from Nipa Tables'!BE44/'Total Stock_no_QA'!K49</f>
        <v>0.20376660696380391</v>
      </c>
      <c r="M13">
        <f>'Investment from Nipa Tables'!BF44/'Total Stock_no_QA'!L49</f>
        <v>0.20784670372994798</v>
      </c>
      <c r="N13">
        <f>'Investment from Nipa Tables'!BG44/'Total Stock_no_QA'!M49</f>
        <v>0.17294586553473776</v>
      </c>
      <c r="O13">
        <f>'Investment from Nipa Tables'!BH44/'Total Stock_no_QA'!N49</f>
        <v>0.17824626132876376</v>
      </c>
      <c r="P13">
        <f>'Investment from Nipa Tables'!BI44/'Total Stock_no_QA'!O49</f>
        <v>0.17856363877758896</v>
      </c>
      <c r="Q13">
        <f>'Investment from Nipa Tables'!BJ44/'Total Stock_no_QA'!P49</f>
        <v>0.16545874468585184</v>
      </c>
      <c r="R13">
        <f>'Investment from Nipa Tables'!BK44/'Total Stock_no_QA'!Q49</f>
        <v>0.17538250859567289</v>
      </c>
      <c r="S13">
        <f>'Investment from Nipa Tables'!BL44/'Total Stock_no_QA'!R49</f>
        <v>0.18150810039719439</v>
      </c>
      <c r="T13">
        <f>'Investment from Nipa Tables'!BM44/'Total Stock_no_QA'!S49</f>
        <v>0.19473571970706344</v>
      </c>
      <c r="U13">
        <f>'Investment from Nipa Tables'!BN44/'Total Stock_no_QA'!T49</f>
        <v>0.21956644265898198</v>
      </c>
      <c r="V13">
        <f>'Investment from Nipa Tables'!BO44/'Total Stock_no_QA'!U49</f>
        <v>0.23833063095862214</v>
      </c>
      <c r="W13">
        <f>'Investment from Nipa Tables'!BP44/'Total Stock_no_QA'!V49</f>
        <v>0.22226796885507927</v>
      </c>
      <c r="X13">
        <f>'Investment from Nipa Tables'!BQ44/'Total Stock_no_QA'!W49</f>
        <v>0.22010930598435918</v>
      </c>
      <c r="Y13">
        <f>'Investment from Nipa Tables'!BR44/'Total Stock_no_QA'!X49</f>
        <v>0.22639986359396888</v>
      </c>
      <c r="Z13">
        <f>'Investment from Nipa Tables'!BS44/'Total Stock_no_QA'!Y49</f>
        <v>0.21191854231872584</v>
      </c>
      <c r="AA13">
        <f>'Investment from Nipa Tables'!BT44/'Total Stock_no_QA'!Z49</f>
        <v>0.20186661809199297</v>
      </c>
      <c r="AB13">
        <f>'Investment from Nipa Tables'!BU44/'Total Stock_no_QA'!AA49</f>
        <v>0.21498387374310116</v>
      </c>
      <c r="AC13">
        <f>'Investment from Nipa Tables'!BV44/'Total Stock_no_QA'!AB49</f>
        <v>0.24436841660045369</v>
      </c>
      <c r="AD13">
        <f>'Investment from Nipa Tables'!BW44/'Total Stock_no_QA'!AC49</f>
        <v>0.25160762280774229</v>
      </c>
      <c r="AE13">
        <f>'Investment from Nipa Tables'!BX44/'Total Stock_no_QA'!AD49</f>
        <v>0.23469644159523628</v>
      </c>
      <c r="AF13">
        <f>'Investment from Nipa Tables'!BY44/'Total Stock_no_QA'!AE49</f>
        <v>0.24009173286879329</v>
      </c>
      <c r="AG13">
        <f>'Investment from Nipa Tables'!BZ44/'Total Stock_no_QA'!AF49</f>
        <v>0.26991063273165444</v>
      </c>
      <c r="AH13">
        <f>'Investment from Nipa Tables'!CA44/'Total Stock_no_QA'!AG49</f>
        <v>0.29892685685365128</v>
      </c>
      <c r="AI13">
        <f>'Investment from Nipa Tables'!CB44/'Total Stock_no_QA'!AH49</f>
        <v>0.30998747101016189</v>
      </c>
      <c r="AJ13">
        <f>'Investment from Nipa Tables'!CC44/'Total Stock_no_QA'!AI49</f>
        <v>0.28216507342337355</v>
      </c>
      <c r="AK13">
        <f>'Investment from Nipa Tables'!CD44/'Total Stock_no_QA'!AJ49</f>
        <v>0.27578788366697365</v>
      </c>
      <c r="AL13">
        <f>'Investment from Nipa Tables'!CE44/'Total Stock_no_QA'!AK49</f>
        <v>0.23869750182425389</v>
      </c>
      <c r="AM13">
        <f>'Investment from Nipa Tables'!CF44/'Total Stock_no_QA'!AL49</f>
        <v>0.22311556369275351</v>
      </c>
      <c r="AN13">
        <f>'Investment from Nipa Tables'!CG44/'Total Stock_no_QA'!AM49</f>
        <v>0.24320872236489677</v>
      </c>
      <c r="AO13">
        <f>'Investment from Nipa Tables'!CH44/'Total Stock_no_QA'!AN49</f>
        <v>0.23639435187508354</v>
      </c>
      <c r="AP13">
        <f>'Investment from Nipa Tables'!CI44/'Total Stock_no_QA'!AO49</f>
        <v>0.21944750992007606</v>
      </c>
      <c r="AQ13">
        <f>'Investment from Nipa Tables'!CJ44/'Total Stock_no_QA'!AP49</f>
        <v>0.20561917761462581</v>
      </c>
      <c r="AR13">
        <f>'Investment from Nipa Tables'!CK44/'Total Stock_no_QA'!AQ49</f>
        <v>0.21035333528095809</v>
      </c>
      <c r="AS13">
        <f>'Investment from Nipa Tables'!CL44/'Total Stock_no_QA'!AR49</f>
        <v>0.21373709047176959</v>
      </c>
      <c r="AT13">
        <f>'Investment from Nipa Tables'!CM44/'Total Stock_no_QA'!AS49</f>
        <v>0.20045727545911407</v>
      </c>
      <c r="AU13">
        <f>'Investment from Nipa Tables'!CN44/'Total Stock_no_QA'!AT49</f>
        <v>0.18334741596310072</v>
      </c>
      <c r="AV13">
        <f>'Investment from Nipa Tables'!CO44/'Total Stock_no_QA'!AU49</f>
        <v>0.18450289084805033</v>
      </c>
      <c r="AW13">
        <f>'Investment from Nipa Tables'!CP44/'Total Stock_no_QA'!AV49</f>
        <v>0.19951051102344788</v>
      </c>
      <c r="AX13">
        <f>'Investment from Nipa Tables'!CQ44/'Total Stock_no_QA'!AW49</f>
        <v>0.21494212918146044</v>
      </c>
      <c r="AY13">
        <f>'Investment from Nipa Tables'!CR44/'Total Stock_no_QA'!AX49</f>
        <v>0.22588348376277848</v>
      </c>
      <c r="AZ13">
        <f>'Investment from Nipa Tables'!CS44/'Total Stock_no_QA'!AY49</f>
        <v>0.22681007765885278</v>
      </c>
      <c r="BA13">
        <f>'Investment from Nipa Tables'!CT44/'Total Stock_no_QA'!AZ49</f>
        <v>0.22671872944908927</v>
      </c>
      <c r="BB13">
        <f>'Investment from Nipa Tables'!CU44/'Total Stock_no_QA'!BA49</f>
        <v>0.2273315051594787</v>
      </c>
      <c r="BC13">
        <f>'Investment from Nipa Tables'!CV44/'Total Stock_no_QA'!BB49</f>
        <v>0.22804870243479192</v>
      </c>
      <c r="BD13">
        <f>'Investment from Nipa Tables'!CW44/'Total Stock_no_QA'!BC49</f>
        <v>0.22618596611104491</v>
      </c>
      <c r="BE13">
        <f>'Investment from Nipa Tables'!CX44/'Total Stock_no_QA'!BD49</f>
        <v>0.19422468673588808</v>
      </c>
      <c r="BF13">
        <f>'Investment from Nipa Tables'!CY44/'Total Stock_no_QA'!BE49</f>
        <v>0.16695425406778577</v>
      </c>
      <c r="BG13">
        <f>'Investment from Nipa Tables'!CZ44/'Total Stock_no_QA'!BF49</f>
        <v>0.16186983975179675</v>
      </c>
      <c r="BH13">
        <f>'Investment from Nipa Tables'!DA44/'Total Stock_no_QA'!BG49</f>
        <v>0.17167454117152692</v>
      </c>
      <c r="BI13">
        <f>'Investment from Nipa Tables'!DB44/'Total Stock_no_QA'!BH49</f>
        <v>0.18553809831433191</v>
      </c>
      <c r="BJ13">
        <f>'Investment from Nipa Tables'!DC44/'Total Stock_no_QA'!BI49</f>
        <v>0.19506982485927019</v>
      </c>
      <c r="BK13">
        <f>'Investment from Nipa Tables'!DD44/'Total Stock_no_QA'!BJ49</f>
        <v>0.19372108154842929</v>
      </c>
      <c r="BL13">
        <f>'Investment from Nipa Tables'!DE44/'Total Stock_no_QA'!BK49</f>
        <v>0.17276133608790462</v>
      </c>
      <c r="BM13">
        <f>'Investment from Nipa Tables'!DF44/'Total Stock_no_QA'!BL49</f>
        <v>0.1268188661350042</v>
      </c>
      <c r="BN13">
        <f>'Investment from Nipa Tables'!DG44/'Total Stock_no_QA'!BM49</f>
        <v>0.14137911771632003</v>
      </c>
      <c r="BO13">
        <f>'Investment from Nipa Tables'!DH44/'Total Stock_no_QA'!BN49</f>
        <v>0.16396246283380922</v>
      </c>
      <c r="BP13">
        <f>'Investment from Nipa Tables'!DI44/'Total Stock_no_QA'!BO49</f>
        <v>0.18112341231291418</v>
      </c>
      <c r="BQ13">
        <f>'Investment from Nipa Tables'!DJ44/'Total Stock_no_QA'!BP49</f>
        <v>0.18274443695865333</v>
      </c>
      <c r="BR13">
        <f>'Investment from Nipa Tables'!DK44/'Total Stock_no_QA'!BQ49</f>
        <v>0.18531451692837289</v>
      </c>
      <c r="BS13">
        <f>'Investment from Nipa Tables'!DL44/'Total Stock_no_QA'!BR49</f>
        <v>0.18287602392898131</v>
      </c>
      <c r="BT13">
        <f>'Investment from Nipa Tables'!DM44/'Total Stock_no_QA'!BS49</f>
        <v>0.17042240260544009</v>
      </c>
    </row>
    <row r="14" spans="2:72" x14ac:dyDescent="0.25">
      <c r="C14" s="93" t="s">
        <v>575</v>
      </c>
    </row>
    <row r="15" spans="2:72" x14ac:dyDescent="0.25">
      <c r="C15">
        <v>1947</v>
      </c>
      <c r="D15">
        <f>+C15+1</f>
        <v>1948</v>
      </c>
      <c r="E15">
        <f t="shared" ref="E15" si="66">+D15+1</f>
        <v>1949</v>
      </c>
      <c r="F15">
        <f t="shared" ref="F15" si="67">+E15+1</f>
        <v>1950</v>
      </c>
      <c r="G15">
        <f t="shared" ref="G15" si="68">+F15+1</f>
        <v>1951</v>
      </c>
      <c r="H15">
        <f t="shared" ref="H15" si="69">+G15+1</f>
        <v>1952</v>
      </c>
      <c r="I15">
        <f t="shared" ref="I15" si="70">+H15+1</f>
        <v>1953</v>
      </c>
      <c r="J15">
        <f t="shared" ref="J15" si="71">+I15+1</f>
        <v>1954</v>
      </c>
      <c r="K15">
        <f t="shared" ref="K15" si="72">+J15+1</f>
        <v>1955</v>
      </c>
      <c r="L15">
        <f t="shared" ref="L15" si="73">+K15+1</f>
        <v>1956</v>
      </c>
      <c r="M15">
        <f t="shared" ref="M15" si="74">+L15+1</f>
        <v>1957</v>
      </c>
      <c r="N15">
        <f t="shared" ref="N15" si="75">+M15+1</f>
        <v>1958</v>
      </c>
      <c r="O15">
        <f t="shared" ref="O15" si="76">+N15+1</f>
        <v>1959</v>
      </c>
      <c r="P15">
        <f t="shared" ref="P15" si="77">+O15+1</f>
        <v>1960</v>
      </c>
      <c r="Q15">
        <f t="shared" ref="Q15" si="78">+P15+1</f>
        <v>1961</v>
      </c>
      <c r="R15">
        <f t="shared" ref="R15" si="79">+Q15+1</f>
        <v>1962</v>
      </c>
      <c r="S15">
        <f t="shared" ref="S15" si="80">+R15+1</f>
        <v>1963</v>
      </c>
      <c r="T15">
        <f t="shared" ref="T15" si="81">+S15+1</f>
        <v>1964</v>
      </c>
      <c r="U15">
        <f t="shared" ref="U15" si="82">+T15+1</f>
        <v>1965</v>
      </c>
      <c r="V15">
        <f t="shared" ref="V15" si="83">+U15+1</f>
        <v>1966</v>
      </c>
      <c r="W15">
        <f t="shared" ref="W15" si="84">+V15+1</f>
        <v>1967</v>
      </c>
      <c r="X15">
        <f t="shared" ref="X15" si="85">+W15+1</f>
        <v>1968</v>
      </c>
      <c r="Y15">
        <f t="shared" ref="Y15" si="86">+X15+1</f>
        <v>1969</v>
      </c>
      <c r="Z15">
        <f t="shared" ref="Z15" si="87">+Y15+1</f>
        <v>1970</v>
      </c>
      <c r="AA15">
        <f t="shared" ref="AA15" si="88">+Z15+1</f>
        <v>1971</v>
      </c>
      <c r="AB15">
        <f t="shared" ref="AB15" si="89">+AA15+1</f>
        <v>1972</v>
      </c>
      <c r="AC15">
        <f t="shared" ref="AC15" si="90">+AB15+1</f>
        <v>1973</v>
      </c>
      <c r="AD15">
        <f t="shared" ref="AD15" si="91">+AC15+1</f>
        <v>1974</v>
      </c>
      <c r="AE15">
        <f t="shared" ref="AE15" si="92">+AD15+1</f>
        <v>1975</v>
      </c>
      <c r="AF15">
        <f t="shared" ref="AF15" si="93">+AE15+1</f>
        <v>1976</v>
      </c>
      <c r="AG15">
        <f t="shared" ref="AG15" si="94">+AF15+1</f>
        <v>1977</v>
      </c>
      <c r="AH15">
        <f t="shared" ref="AH15" si="95">+AG15+1</f>
        <v>1978</v>
      </c>
      <c r="AI15">
        <f t="shared" ref="AI15" si="96">+AH15+1</f>
        <v>1979</v>
      </c>
      <c r="AJ15">
        <f t="shared" ref="AJ15" si="97">+AI15+1</f>
        <v>1980</v>
      </c>
      <c r="AK15">
        <f t="shared" ref="AK15" si="98">+AJ15+1</f>
        <v>1981</v>
      </c>
      <c r="AL15">
        <f t="shared" ref="AL15" si="99">+AK15+1</f>
        <v>1982</v>
      </c>
      <c r="AM15">
        <f t="shared" ref="AM15" si="100">+AL15+1</f>
        <v>1983</v>
      </c>
      <c r="AN15">
        <f t="shared" ref="AN15" si="101">+AM15+1</f>
        <v>1984</v>
      </c>
      <c r="AO15">
        <f t="shared" ref="AO15" si="102">+AN15+1</f>
        <v>1985</v>
      </c>
      <c r="AP15">
        <f t="shared" ref="AP15" si="103">+AO15+1</f>
        <v>1986</v>
      </c>
      <c r="AQ15">
        <f t="shared" ref="AQ15" si="104">+AP15+1</f>
        <v>1987</v>
      </c>
      <c r="AR15">
        <f t="shared" ref="AR15" si="105">+AQ15+1</f>
        <v>1988</v>
      </c>
      <c r="AS15">
        <f t="shared" ref="AS15" si="106">+AR15+1</f>
        <v>1989</v>
      </c>
      <c r="AT15">
        <f>+AS15+1</f>
        <v>1990</v>
      </c>
      <c r="AU15">
        <f t="shared" ref="AU15" si="107">+AT15+1</f>
        <v>1991</v>
      </c>
      <c r="AV15">
        <f t="shared" ref="AV15" si="108">+AU15+1</f>
        <v>1992</v>
      </c>
      <c r="AW15">
        <f t="shared" ref="AW15" si="109">+AV15+1</f>
        <v>1993</v>
      </c>
      <c r="AX15">
        <f t="shared" ref="AX15" si="110">+AW15+1</f>
        <v>1994</v>
      </c>
      <c r="AY15">
        <f t="shared" ref="AY15" si="111">+AX15+1</f>
        <v>1995</v>
      </c>
      <c r="AZ15">
        <f t="shared" ref="AZ15" si="112">+AY15+1</f>
        <v>1996</v>
      </c>
      <c r="BA15">
        <f t="shared" ref="BA15" si="113">+AZ15+1</f>
        <v>1997</v>
      </c>
      <c r="BB15">
        <f t="shared" ref="BB15" si="114">+BA15+1</f>
        <v>1998</v>
      </c>
      <c r="BC15">
        <f t="shared" ref="BC15" si="115">+BB15+1</f>
        <v>1999</v>
      </c>
      <c r="BD15">
        <f t="shared" ref="BD15" si="116">+BC15+1</f>
        <v>2000</v>
      </c>
      <c r="BE15">
        <f t="shared" ref="BE15" si="117">+BD15+1</f>
        <v>2001</v>
      </c>
      <c r="BF15">
        <f t="shared" ref="BF15" si="118">+BE15+1</f>
        <v>2002</v>
      </c>
      <c r="BG15">
        <f t="shared" ref="BG15" si="119">+BF15+1</f>
        <v>2003</v>
      </c>
      <c r="BH15">
        <f t="shared" ref="BH15" si="120">+BG15+1</f>
        <v>2004</v>
      </c>
      <c r="BI15">
        <f t="shared" ref="BI15" si="121">+BH15+1</f>
        <v>2005</v>
      </c>
      <c r="BJ15">
        <f t="shared" ref="BJ15" si="122">+BI15+1</f>
        <v>2006</v>
      </c>
      <c r="BK15">
        <f t="shared" ref="BK15" si="123">+BJ15+1</f>
        <v>2007</v>
      </c>
      <c r="BL15">
        <f t="shared" ref="BL15" si="124">+BK15+1</f>
        <v>2008</v>
      </c>
      <c r="BM15">
        <f t="shared" ref="BM15" si="125">+BL15+1</f>
        <v>2009</v>
      </c>
      <c r="BN15">
        <f>+BM15+1</f>
        <v>2010</v>
      </c>
      <c r="BO15">
        <f t="shared" ref="BO15" si="126">+BN15+1</f>
        <v>2011</v>
      </c>
      <c r="BP15">
        <f t="shared" ref="BP15" si="127">+BO15+1</f>
        <v>2012</v>
      </c>
      <c r="BQ15">
        <f t="shared" ref="BQ15" si="128">+BP15+1</f>
        <v>2013</v>
      </c>
      <c r="BR15">
        <f t="shared" ref="BR15" si="129">+BQ15+1</f>
        <v>2014</v>
      </c>
      <c r="BS15">
        <f t="shared" ref="BS15" si="130">+BR15+1</f>
        <v>2015</v>
      </c>
      <c r="BT15">
        <f t="shared" ref="BT15" si="131">+BS15+1</f>
        <v>2016</v>
      </c>
    </row>
    <row r="16" spans="2:72" x14ac:dyDescent="0.25">
      <c r="B16" s="92" t="s">
        <v>572</v>
      </c>
      <c r="D16" t="e">
        <f>SUM(D41:D48)/'Total Stock by year_by_det_equi'!C53</f>
        <v>#DIV/0!</v>
      </c>
      <c r="E16" t="e">
        <f>SUM(E41:E48)/'Total Stock by year_by_det_equi'!D53</f>
        <v>#DIV/0!</v>
      </c>
      <c r="F16" t="e">
        <f>SUM(F41:F48)/'Total Stock by year_by_det_equi'!E53</f>
        <v>#DIV/0!</v>
      </c>
      <c r="G16" t="e">
        <f>SUM(G41:G48)/'Total Stock by year_by_det_equi'!F53</f>
        <v>#DIV/0!</v>
      </c>
      <c r="H16" t="e">
        <f>SUM(H41:H48)/'Total Stock by year_by_det_equi'!G53</f>
        <v>#DIV/0!</v>
      </c>
      <c r="I16" t="e">
        <f>SUM(I41:I48)/'Total Stock by year_by_det_equi'!H53</f>
        <v>#DIV/0!</v>
      </c>
      <c r="J16" t="e">
        <f>SUM(J41:J48)/'Total Stock by year_by_det_equi'!I53</f>
        <v>#DIV/0!</v>
      </c>
      <c r="K16" t="e">
        <f>SUM(K41:K48)/'Total Stock by year_by_det_equi'!J53</f>
        <v>#DIV/0!</v>
      </c>
      <c r="L16" t="e">
        <f>SUM(L41:L48)/'Total Stock by year_by_det_equi'!K53</f>
        <v>#DIV/0!</v>
      </c>
      <c r="M16" t="e">
        <f>SUM(M41:M48)/'Total Stock by year_by_det_equi'!L53</f>
        <v>#DIV/0!</v>
      </c>
      <c r="N16" t="e">
        <f>SUM(N41:N48)/'Total Stock by year_by_det_equi'!M53</f>
        <v>#DIV/0!</v>
      </c>
      <c r="O16" t="e">
        <f>SUM(O41:O48)/'Total Stock by year_by_det_equi'!N53</f>
        <v>#DIV/0!</v>
      </c>
      <c r="P16">
        <f>SUM(P41:P48)/'Total Stock by year_by_det_equi'!O53</f>
        <v>81.608245455354691</v>
      </c>
      <c r="Q16">
        <f>SUM(Q41:Q48)/'Total Stock by year_by_det_equi'!P53</f>
        <v>15.994417028889611</v>
      </c>
      <c r="R16">
        <f>SUM(R41:R48)/'Total Stock by year_by_det_equi'!Q53</f>
        <v>2.3709916699048699</v>
      </c>
      <c r="S16">
        <f>SUM(S41:S48)/'Total Stock by year_by_det_equi'!R53</f>
        <v>2.9900334794353212</v>
      </c>
      <c r="T16">
        <f>SUM(T41:T48)/'Total Stock by year_by_det_equi'!S53</f>
        <v>2.7665184566739707</v>
      </c>
      <c r="U16">
        <f>SUM(U41:U48)/'Total Stock by year_by_det_equi'!T53</f>
        <v>1.444329320860678</v>
      </c>
      <c r="V16">
        <f>SUM(V41:V48)/'Total Stock by year_by_det_equi'!U53</f>
        <v>1.400638994683457</v>
      </c>
      <c r="W16">
        <f>SUM(W41:W48)/'Total Stock by year_by_det_equi'!V53</f>
        <v>1.3392947534459114</v>
      </c>
      <c r="X16">
        <f>SUM(X41:X48)/'Total Stock by year_by_det_equi'!W53</f>
        <v>0.89297521535871216</v>
      </c>
      <c r="Y16">
        <f>SUM(Y41:Y48)/'Total Stock by year_by_det_equi'!X53</f>
        <v>0.85497206538470549</v>
      </c>
      <c r="Z16">
        <f>SUM(Z41:Z48)/'Total Stock by year_by_det_equi'!Y53</f>
        <v>0.77020495670005795</v>
      </c>
      <c r="AA16">
        <f>SUM(AA41:AA48)/'Total Stock by year_by_det_equi'!Z53</f>
        <v>0.63350733367052281</v>
      </c>
      <c r="AB16">
        <f>SUM(AB41:AB48)/'Total Stock by year_by_det_equi'!AA53</f>
        <v>0.79325356924563328</v>
      </c>
      <c r="AC16">
        <f>SUM(AC41:AC48)/'Total Stock by year_by_det_equi'!AB53</f>
        <v>0.75976286363980339</v>
      </c>
      <c r="AD16">
        <f>SUM(AD41:AD48)/'Total Stock by year_by_det_equi'!AC53</f>
        <v>0.61140940194211146</v>
      </c>
      <c r="AE16">
        <f>SUM(AE41:AE48)/'Total Stock by year_by_det_equi'!AD53</f>
        <v>0.55941580817209657</v>
      </c>
      <c r="AF16">
        <f>SUM(AF41:AF48)/'Total Stock by year_by_det_equi'!AE53</f>
        <v>0.57400844604755796</v>
      </c>
      <c r="AG16">
        <f>SUM(AG41:AG48)/'Total Stock by year_by_det_equi'!AF53</f>
        <v>0.76519414537501851</v>
      </c>
      <c r="AH16">
        <f>SUM(AH41:AH48)/'Total Stock by year_by_det_equi'!AG53</f>
        <v>0.91504795306116449</v>
      </c>
      <c r="AI16">
        <f>SUM(AI41:AI48)/'Total Stock by year_by_det_equi'!AH53</f>
        <v>1.297992570212033</v>
      </c>
      <c r="AJ16">
        <f>SUM(AJ41:AJ48)/'Total Stock by year_by_det_equi'!AI53</f>
        <v>1.1507157758150897</v>
      </c>
      <c r="AK16">
        <f>SUM(AK41:AK48)/'Total Stock by year_by_det_equi'!AJ53</f>
        <v>1.2376253028333388</v>
      </c>
      <c r="AL16">
        <f>SUM(AL41:AL48)/'Total Stock by year_by_det_equi'!AK53</f>
        <v>0.99654244733835318</v>
      </c>
      <c r="AM16">
        <f>SUM(AM41:AM48)/'Total Stock by year_by_det_equi'!AL53</f>
        <v>0.8915874956058446</v>
      </c>
      <c r="AN16">
        <f>SUM(AN41:AN48)/'Total Stock by year_by_det_equi'!AM53</f>
        <v>1.016314847028372</v>
      </c>
      <c r="AO16">
        <f>SUM(AO41:AO48)/'Total Stock by year_by_det_equi'!AN53</f>
        <v>0.92117802190473064</v>
      </c>
      <c r="AP16">
        <f>SUM(AP41:AP48)/'Total Stock by year_by_det_equi'!AO53</f>
        <v>0.69188029691568342</v>
      </c>
      <c r="AQ16">
        <f>SUM(AQ41:AQ48)/'Total Stock by year_by_det_equi'!AP53</f>
        <v>0.61967677876299299</v>
      </c>
      <c r="AR16">
        <f>SUM(AR41:AR48)/'Total Stock by year_by_det_equi'!AQ53</f>
        <v>0.60800140044887607</v>
      </c>
      <c r="AS16">
        <f>SUM(AS41:AS48)/'Total Stock by year_by_det_equi'!AR53</f>
        <v>0.58799852661320839</v>
      </c>
      <c r="AT16">
        <f>SUM(AT41:AT48)/'Total Stock by year_by_det_equi'!AS53</f>
        <v>0.46766454576326483</v>
      </c>
      <c r="AU16">
        <f>SUM(AU41:AU48)/'Total Stock by year_by_det_equi'!AT53</f>
        <v>0.41528431875722877</v>
      </c>
      <c r="AV16">
        <f>SUM(AV41:AV48)/'Total Stock by year_by_det_equi'!AU53</f>
        <v>0.47815218907060075</v>
      </c>
      <c r="AW16">
        <f>SUM(AW41:AW48)/'Total Stock by year_by_det_equi'!AV53</f>
        <v>0.55443978157226481</v>
      </c>
      <c r="AX16">
        <f>SUM(AX41:AX48)/'Total Stock by year_by_det_equi'!AW53</f>
        <v>0.59692824971563974</v>
      </c>
      <c r="AY16">
        <f>SUM(AY41:AY48)/'Total Stock by year_by_det_equi'!AX53</f>
        <v>0.69529678548324958</v>
      </c>
      <c r="AZ16">
        <f>SUM(AZ41:AZ48)/'Total Stock by year_by_det_equi'!AY53</f>
        <v>0.74008740051851662</v>
      </c>
      <c r="BA16">
        <f>SUM(BA41:BA48)/'Total Stock by year_by_det_equi'!AZ53</f>
        <v>0.80334913414165887</v>
      </c>
      <c r="BB16">
        <f>SUM(BB41:BB48)/'Total Stock by year_by_det_equi'!BA53</f>
        <v>0.7973108320836495</v>
      </c>
      <c r="BC16">
        <f>SUM(BC41:BC48)/'Total Stock by year_by_det_equi'!BB53</f>
        <v>0.82587702925347783</v>
      </c>
      <c r="BD16">
        <f>SUM(BD41:BD48)/'Total Stock by year_by_det_equi'!BC53</f>
        <v>0.77884627963536834</v>
      </c>
      <c r="BE16">
        <f>SUM(BE41:BE48)/'Total Stock by year_by_det_equi'!BD53</f>
        <v>0.52411739848031891</v>
      </c>
      <c r="BF16">
        <f>SUM(BF41:BF48)/'Total Stock by year_by_det_equi'!BE53</f>
        <v>0.43463937261637831</v>
      </c>
      <c r="BG16">
        <f>SUM(BG41:BG48)/'Total Stock by year_by_det_equi'!BF53</f>
        <v>0.4192989913575782</v>
      </c>
      <c r="BH16">
        <f>SUM(BH41:BH48)/'Total Stock by year_by_det_equi'!BG53</f>
        <v>0.43761843160563185</v>
      </c>
      <c r="BI16">
        <f>SUM(BI41:BI48)/'Total Stock by year_by_det_equi'!BH53</f>
        <v>0.41699848317249427</v>
      </c>
      <c r="BJ16">
        <f>SUM(BJ41:BJ48)/'Total Stock by year_by_det_equi'!BI53</f>
        <v>0.45717935889996553</v>
      </c>
      <c r="BK16">
        <f>SUM(BK41:BK48)/'Total Stock by year_by_det_equi'!BJ53</f>
        <v>0.47511829643120052</v>
      </c>
      <c r="BL16">
        <f>SUM(BL41:BL48)/'Total Stock by year_by_det_equi'!BK53</f>
        <v>0.43730538381916584</v>
      </c>
      <c r="BM16">
        <f>SUM(BM41:BM48)/'Total Stock by year_by_det_equi'!BL53</f>
        <v>0.38951672926254161</v>
      </c>
      <c r="BN16">
        <f>SUM(BN41:BN48)/'Total Stock by year_by_det_equi'!BM53</f>
        <v>0.4034632182960281</v>
      </c>
      <c r="BO16">
        <f>SUM(BO41:BO48)/'Total Stock by year_by_det_equi'!BN53</f>
        <v>0.36930189592583773</v>
      </c>
      <c r="BP16">
        <f>SUM(BP41:BP48)/'Total Stock by year_by_det_equi'!BO53</f>
        <v>0.37202961555238195</v>
      </c>
      <c r="BQ16">
        <f>SUM(BQ41:BQ48)/'Total Stock by year_by_det_equi'!BP53</f>
        <v>0.3613777797321896</v>
      </c>
      <c r="BR16">
        <f>SUM(BR41:BR48)/'Total Stock by year_by_det_equi'!BQ53</f>
        <v>0.35159755400251724</v>
      </c>
      <c r="BS16">
        <f>SUM(BS41:BS48)/'Total Stock by year_by_det_equi'!BR53</f>
        <v>0.32559757132745304</v>
      </c>
      <c r="BT16">
        <f>SUM(BT41:BT48)/'Total Stock by year_by_det_equi'!BS53</f>
        <v>0.30289995959708799</v>
      </c>
    </row>
    <row r="17" spans="1:148" x14ac:dyDescent="0.25">
      <c r="B17" s="92" t="s">
        <v>573</v>
      </c>
      <c r="D17" t="e">
        <f>SUM('Investment from Nipa Tables'!AW25:AW32)/'Total Stock_no_QA'!C53</f>
        <v>#DIV/0!</v>
      </c>
      <c r="E17" t="e">
        <f>SUM('Investment from Nipa Tables'!AX25:AX32)/'Total Stock_no_QA'!D53</f>
        <v>#DIV/0!</v>
      </c>
      <c r="F17" t="e">
        <f>SUM('Investment from Nipa Tables'!AY25:AY32)/'Total Stock_no_QA'!E53</f>
        <v>#DIV/0!</v>
      </c>
      <c r="G17" t="e">
        <f>SUM('Investment from Nipa Tables'!AZ25:AZ32)/'Total Stock_no_QA'!F53</f>
        <v>#DIV/0!</v>
      </c>
      <c r="H17" t="e">
        <f>SUM('Investment from Nipa Tables'!BA25:BA32)/'Total Stock_no_QA'!G53</f>
        <v>#DIV/0!</v>
      </c>
      <c r="I17" t="e">
        <f>SUM('Investment from Nipa Tables'!BB25:BB32)/'Total Stock_no_QA'!H53</f>
        <v>#DIV/0!</v>
      </c>
      <c r="J17" t="e">
        <f>SUM('Investment from Nipa Tables'!BC25:BC32)/'Total Stock_no_QA'!I53</f>
        <v>#DIV/0!</v>
      </c>
      <c r="K17" t="e">
        <f>SUM('Investment from Nipa Tables'!BD25:BD32)/'Total Stock_no_QA'!J53</f>
        <v>#DIV/0!</v>
      </c>
      <c r="L17" t="e">
        <f>SUM('Investment from Nipa Tables'!BE25:BE32)/'Total Stock_no_QA'!K53</f>
        <v>#DIV/0!</v>
      </c>
      <c r="M17" t="e">
        <f>SUM('Investment from Nipa Tables'!BF25:BF32)/'Total Stock_no_QA'!L53</f>
        <v>#DIV/0!</v>
      </c>
      <c r="N17" t="e">
        <f>SUM('Investment from Nipa Tables'!BG25:BG32)/'Total Stock_no_QA'!M53</f>
        <v>#DIV/0!</v>
      </c>
      <c r="O17" t="e">
        <f>SUM('Investment from Nipa Tables'!BH25:BH32)/'Total Stock_no_QA'!N53</f>
        <v>#DIV/0!</v>
      </c>
      <c r="P17">
        <f>SUM('Investment from Nipa Tables'!BI25:BI32)/'Total Stock_no_QA'!O53</f>
        <v>59.666666666666664</v>
      </c>
      <c r="Q17">
        <f>SUM('Investment from Nipa Tables'!BJ25:BJ32)/'Total Stock_no_QA'!P53</f>
        <v>12.210742462981512</v>
      </c>
      <c r="R17">
        <f>SUM('Investment from Nipa Tables'!BK25:BK32)/'Total Stock_no_QA'!Q53</f>
        <v>1.7219359274007391</v>
      </c>
      <c r="S17">
        <f>SUM('Investment from Nipa Tables'!BL25:BL32)/'Total Stock_no_QA'!R53</f>
        <v>1.9170176184551657</v>
      </c>
      <c r="T17">
        <f>SUM('Investment from Nipa Tables'!BM25:BM32)/'Total Stock_no_QA'!S53</f>
        <v>1.5307293635375321</v>
      </c>
      <c r="U17">
        <f>SUM('Investment from Nipa Tables'!BN25:BN32)/'Total Stock_no_QA'!T53</f>
        <v>1.013905632847077</v>
      </c>
      <c r="V17">
        <f>SUM('Investment from Nipa Tables'!BO25:BO32)/'Total Stock_no_QA'!U53</f>
        <v>0.99796595944379518</v>
      </c>
      <c r="W17">
        <f>SUM('Investment from Nipa Tables'!BP25:BP32)/'Total Stock_no_QA'!V53</f>
        <v>0.80310360092349109</v>
      </c>
      <c r="X17">
        <f>SUM('Investment from Nipa Tables'!BQ25:BQ32)/'Total Stock_no_QA'!W53</f>
        <v>0.58449189535545532</v>
      </c>
      <c r="Y17">
        <f>SUM('Investment from Nipa Tables'!BR25:BR32)/'Total Stock_no_QA'!X53</f>
        <v>0.59138118370022663</v>
      </c>
      <c r="Z17">
        <f>SUM('Investment from Nipa Tables'!BS25:BS32)/'Total Stock_no_QA'!Y53</f>
        <v>0.56915180884932226</v>
      </c>
      <c r="AA17">
        <f>SUM('Investment from Nipa Tables'!BT25:BT32)/'Total Stock_no_QA'!Z53</f>
        <v>0.48390939363100843</v>
      </c>
      <c r="AB17">
        <f>SUM('Investment from Nipa Tables'!BU25:BU32)/'Total Stock_no_QA'!AA53</f>
        <v>0.51954195975656481</v>
      </c>
      <c r="AC17">
        <f>SUM('Investment from Nipa Tables'!BV25:BV32)/'Total Stock_no_QA'!AB53</f>
        <v>0.48108735717046269</v>
      </c>
      <c r="AD17">
        <f>SUM('Investment from Nipa Tables'!BW25:BW32)/'Total Stock_no_QA'!AC53</f>
        <v>0.45338868969362628</v>
      </c>
      <c r="AE17">
        <f>SUM('Investment from Nipa Tables'!BX25:BX32)/'Total Stock_no_QA'!AD53</f>
        <v>0.38312477320887101</v>
      </c>
      <c r="AF17">
        <f>SUM('Investment from Nipa Tables'!BY25:BY32)/'Total Stock_no_QA'!AE53</f>
        <v>0.42621777394938348</v>
      </c>
      <c r="AG17">
        <f>SUM('Investment from Nipa Tables'!BZ25:BZ32)/'Total Stock_no_QA'!AF53</f>
        <v>0.52986859605726844</v>
      </c>
      <c r="AH17">
        <f>SUM('Investment from Nipa Tables'!CA25:CA32)/'Total Stock_no_QA'!AG53</f>
        <v>0.64300272469646602</v>
      </c>
      <c r="AI17">
        <f>SUM('Investment from Nipa Tables'!CB25:CB32)/'Total Stock_no_QA'!AH53</f>
        <v>0.72448083416957665</v>
      </c>
      <c r="AJ17">
        <f>SUM('Investment from Nipa Tables'!CC25:CC32)/'Total Stock_no_QA'!AI53</f>
        <v>0.71925217777035744</v>
      </c>
      <c r="AK17">
        <f>SUM('Investment from Nipa Tables'!CD25:CD32)/'Total Stock_no_QA'!AJ53</f>
        <v>0.77023943399310346</v>
      </c>
      <c r="AL17">
        <f>SUM('Investment from Nipa Tables'!CE25:CE32)/'Total Stock_no_QA'!AK53</f>
        <v>0.69414702863478983</v>
      </c>
      <c r="AM17">
        <f>SUM('Investment from Nipa Tables'!CF25:CF32)/'Total Stock_no_QA'!AL53</f>
        <v>0.67389648952530512</v>
      </c>
      <c r="AN17">
        <f>SUM('Investment from Nipa Tables'!CG25:CG32)/'Total Stock_no_QA'!AM53</f>
        <v>0.73072205284682779</v>
      </c>
      <c r="AO17">
        <f>SUM('Investment from Nipa Tables'!CH25:CH32)/'Total Stock_no_QA'!AN53</f>
        <v>0.62904645637224432</v>
      </c>
      <c r="AP17">
        <f>SUM('Investment from Nipa Tables'!CI25:CI32)/'Total Stock_no_QA'!AO53</f>
        <v>0.48770686855266465</v>
      </c>
      <c r="AQ17">
        <f>SUM('Investment from Nipa Tables'!CJ25:CJ32)/'Total Stock_no_QA'!AP53</f>
        <v>0.44199377880690249</v>
      </c>
      <c r="AR17">
        <f>SUM('Investment from Nipa Tables'!CK25:CK32)/'Total Stock_no_QA'!AQ53</f>
        <v>0.42509233486047027</v>
      </c>
      <c r="AS17">
        <f>SUM('Investment from Nipa Tables'!CL25:CL32)/'Total Stock_no_QA'!AR53</f>
        <v>0.44239714227966964</v>
      </c>
      <c r="AT17">
        <f>SUM('Investment from Nipa Tables'!CM25:CM32)/'Total Stock_no_QA'!AS53</f>
        <v>0.36769438523334669</v>
      </c>
      <c r="AU17">
        <f>SUM('Investment from Nipa Tables'!CN25:CN32)/'Total Stock_no_QA'!AT53</f>
        <v>0.32634008525328889</v>
      </c>
      <c r="AV17">
        <f>SUM('Investment from Nipa Tables'!CO25:CO32)/'Total Stock_no_QA'!AU53</f>
        <v>0.36766145417953905</v>
      </c>
      <c r="AW17">
        <f>SUM('Investment from Nipa Tables'!CP25:CP32)/'Total Stock_no_QA'!AV53</f>
        <v>0.39846449548532437</v>
      </c>
      <c r="AX17">
        <f>SUM('Investment from Nipa Tables'!CQ25:CQ32)/'Total Stock_no_QA'!AW53</f>
        <v>0.41400885550544286</v>
      </c>
      <c r="AY17">
        <f>SUM('Investment from Nipa Tables'!CR25:CR32)/'Total Stock_no_QA'!AX53</f>
        <v>0.49057212266010042</v>
      </c>
      <c r="AZ17">
        <f>SUM('Investment from Nipa Tables'!CS25:CS32)/'Total Stock_no_QA'!AY53</f>
        <v>0.50277891871713598</v>
      </c>
      <c r="BA17">
        <f>SUM('Investment from Nipa Tables'!CT25:CT32)/'Total Stock_no_QA'!AZ53</f>
        <v>0.49445437665931941</v>
      </c>
      <c r="BB17">
        <f>SUM('Investment from Nipa Tables'!CU25:CU32)/'Total Stock_no_QA'!BA53</f>
        <v>0.47042789339855207</v>
      </c>
      <c r="BC17">
        <f>SUM('Investment from Nipa Tables'!CV25:CV32)/'Total Stock_no_QA'!BB53</f>
        <v>0.45993716237307986</v>
      </c>
      <c r="BD17">
        <f>SUM('Investment from Nipa Tables'!CW25:CW32)/'Total Stock_no_QA'!BC53</f>
        <v>0.43921992455137226</v>
      </c>
      <c r="BE17">
        <f>SUM('Investment from Nipa Tables'!CX25:CX32)/'Total Stock_no_QA'!BD53</f>
        <v>0.3340112810033205</v>
      </c>
      <c r="BF17">
        <f>SUM('Investment from Nipa Tables'!CY25:CY32)/'Total Stock_no_QA'!BE53</f>
        <v>0.27714508991323455</v>
      </c>
      <c r="BG17">
        <f>SUM('Investment from Nipa Tables'!CZ25:CZ32)/'Total Stock_no_QA'!BF53</f>
        <v>0.27298822401042133</v>
      </c>
      <c r="BH17">
        <f>SUM('Investment from Nipa Tables'!DA25:DA32)/'Total Stock_no_QA'!BG53</f>
        <v>0.29405925963318547</v>
      </c>
      <c r="BI17">
        <f>SUM('Investment from Nipa Tables'!DB25:DB32)/'Total Stock_no_QA'!BH53</f>
        <v>0.29692441864718044</v>
      </c>
      <c r="BJ17">
        <f>SUM('Investment from Nipa Tables'!DC25:DC32)/'Total Stock_no_QA'!BI53</f>
        <v>0.32253307765327188</v>
      </c>
      <c r="BK17">
        <f>SUM('Investment from Nipa Tables'!DD25:DD32)/'Total Stock_no_QA'!BJ53</f>
        <v>0.33065387312378397</v>
      </c>
      <c r="BL17">
        <f>SUM('Investment from Nipa Tables'!DE25:DE32)/'Total Stock_no_QA'!BK53</f>
        <v>0.31159079179069848</v>
      </c>
      <c r="BM17">
        <f>SUM('Investment from Nipa Tables'!DF25:DF32)/'Total Stock_no_QA'!BL53</f>
        <v>0.2827110238611425</v>
      </c>
      <c r="BN17">
        <f>SUM('Investment from Nipa Tables'!DG25:DG32)/'Total Stock_no_QA'!BM53</f>
        <v>0.30071055657343321</v>
      </c>
      <c r="BO17">
        <f>SUM('Investment from Nipa Tables'!DH25:DH32)/'Total Stock_no_QA'!BN53</f>
        <v>0.29063418638516447</v>
      </c>
      <c r="BP17">
        <f>SUM('Investment from Nipa Tables'!DI25:DI32)/'Total Stock_no_QA'!BO53</f>
        <v>0.30429441533517082</v>
      </c>
      <c r="BQ17">
        <f>SUM('Investment from Nipa Tables'!DJ25:DJ32)/'Total Stock_no_QA'!BP53</f>
        <v>0.30848945169182962</v>
      </c>
      <c r="BR17">
        <f>SUM('Investment from Nipa Tables'!DK25:DK32)/'Total Stock_no_QA'!BQ53</f>
        <v>0.31359210090418632</v>
      </c>
      <c r="BS17">
        <f>SUM('Investment from Nipa Tables'!DL25:DL32)/'Total Stock_no_QA'!BR53</f>
        <v>0.30081408060366932</v>
      </c>
      <c r="BT17">
        <f>SUM('Investment from Nipa Tables'!DM25:DM32)/'Total Stock_no_QA'!BS53</f>
        <v>0.28467385915853533</v>
      </c>
    </row>
    <row r="19" spans="1:148" x14ac:dyDescent="0.25">
      <c r="B19" t="s">
        <v>576</v>
      </c>
    </row>
    <row r="20" spans="1:148" ht="15.75" x14ac:dyDescent="0.25">
      <c r="B20" s="31" t="s">
        <v>460</v>
      </c>
      <c r="C20" s="32"/>
      <c r="D20" s="33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</row>
    <row r="21" spans="1:148" x14ac:dyDescent="0.25">
      <c r="A21" t="s">
        <v>484</v>
      </c>
      <c r="B21" t="s">
        <v>246</v>
      </c>
      <c r="C21">
        <v>1947</v>
      </c>
      <c r="D21">
        <f>+C21+1</f>
        <v>1948</v>
      </c>
      <c r="E21">
        <f t="shared" ref="E21:BP21" si="132">+D21+1</f>
        <v>1949</v>
      </c>
      <c r="F21">
        <f t="shared" si="132"/>
        <v>1950</v>
      </c>
      <c r="G21">
        <f t="shared" si="132"/>
        <v>1951</v>
      </c>
      <c r="H21">
        <f t="shared" si="132"/>
        <v>1952</v>
      </c>
      <c r="I21">
        <f t="shared" si="132"/>
        <v>1953</v>
      </c>
      <c r="J21">
        <f t="shared" si="132"/>
        <v>1954</v>
      </c>
      <c r="K21">
        <f t="shared" si="132"/>
        <v>1955</v>
      </c>
      <c r="L21">
        <f t="shared" si="132"/>
        <v>1956</v>
      </c>
      <c r="M21">
        <f t="shared" si="132"/>
        <v>1957</v>
      </c>
      <c r="N21">
        <f t="shared" si="132"/>
        <v>1958</v>
      </c>
      <c r="O21">
        <f t="shared" si="132"/>
        <v>1959</v>
      </c>
      <c r="P21">
        <f t="shared" si="132"/>
        <v>1960</v>
      </c>
      <c r="Q21">
        <f t="shared" si="132"/>
        <v>1961</v>
      </c>
      <c r="R21">
        <f t="shared" si="132"/>
        <v>1962</v>
      </c>
      <c r="S21">
        <f t="shared" si="132"/>
        <v>1963</v>
      </c>
      <c r="T21">
        <f t="shared" si="132"/>
        <v>1964</v>
      </c>
      <c r="U21">
        <f t="shared" si="132"/>
        <v>1965</v>
      </c>
      <c r="V21">
        <f t="shared" si="132"/>
        <v>1966</v>
      </c>
      <c r="W21">
        <f t="shared" si="132"/>
        <v>1967</v>
      </c>
      <c r="X21">
        <f t="shared" si="132"/>
        <v>1968</v>
      </c>
      <c r="Y21">
        <f t="shared" si="132"/>
        <v>1969</v>
      </c>
      <c r="Z21">
        <f t="shared" si="132"/>
        <v>1970</v>
      </c>
      <c r="AA21">
        <f t="shared" si="132"/>
        <v>1971</v>
      </c>
      <c r="AB21">
        <f t="shared" si="132"/>
        <v>1972</v>
      </c>
      <c r="AC21">
        <f t="shared" si="132"/>
        <v>1973</v>
      </c>
      <c r="AD21">
        <f t="shared" si="132"/>
        <v>1974</v>
      </c>
      <c r="AE21">
        <f t="shared" si="132"/>
        <v>1975</v>
      </c>
      <c r="AF21">
        <f t="shared" si="132"/>
        <v>1976</v>
      </c>
      <c r="AG21">
        <f t="shared" si="132"/>
        <v>1977</v>
      </c>
      <c r="AH21">
        <f t="shared" si="132"/>
        <v>1978</v>
      </c>
      <c r="AI21">
        <f t="shared" si="132"/>
        <v>1979</v>
      </c>
      <c r="AJ21">
        <f t="shared" si="132"/>
        <v>1980</v>
      </c>
      <c r="AK21">
        <f t="shared" si="132"/>
        <v>1981</v>
      </c>
      <c r="AL21">
        <f t="shared" si="132"/>
        <v>1982</v>
      </c>
      <c r="AM21">
        <f t="shared" si="132"/>
        <v>1983</v>
      </c>
      <c r="AN21">
        <f t="shared" si="132"/>
        <v>1984</v>
      </c>
      <c r="AO21">
        <f t="shared" si="132"/>
        <v>1985</v>
      </c>
      <c r="AP21">
        <f t="shared" si="132"/>
        <v>1986</v>
      </c>
      <c r="AQ21">
        <f t="shared" si="132"/>
        <v>1987</v>
      </c>
      <c r="AR21">
        <f t="shared" si="132"/>
        <v>1988</v>
      </c>
      <c r="AS21">
        <f t="shared" si="132"/>
        <v>1989</v>
      </c>
      <c r="AT21">
        <f>+AS21+1</f>
        <v>1990</v>
      </c>
      <c r="AU21">
        <f t="shared" si="132"/>
        <v>1991</v>
      </c>
      <c r="AV21">
        <f t="shared" si="132"/>
        <v>1992</v>
      </c>
      <c r="AW21">
        <f t="shared" si="132"/>
        <v>1993</v>
      </c>
      <c r="AX21">
        <f t="shared" si="132"/>
        <v>1994</v>
      </c>
      <c r="AY21">
        <f t="shared" si="132"/>
        <v>1995</v>
      </c>
      <c r="AZ21">
        <f t="shared" si="132"/>
        <v>1996</v>
      </c>
      <c r="BA21">
        <f t="shared" si="132"/>
        <v>1997</v>
      </c>
      <c r="BB21">
        <f t="shared" si="132"/>
        <v>1998</v>
      </c>
      <c r="BC21">
        <f t="shared" si="132"/>
        <v>1999</v>
      </c>
      <c r="BD21">
        <f t="shared" si="132"/>
        <v>2000</v>
      </c>
      <c r="BE21">
        <f t="shared" si="132"/>
        <v>2001</v>
      </c>
      <c r="BF21">
        <f t="shared" si="132"/>
        <v>2002</v>
      </c>
      <c r="BG21">
        <f t="shared" si="132"/>
        <v>2003</v>
      </c>
      <c r="BH21">
        <f t="shared" si="132"/>
        <v>2004</v>
      </c>
      <c r="BI21">
        <f t="shared" si="132"/>
        <v>2005</v>
      </c>
      <c r="BJ21">
        <f t="shared" si="132"/>
        <v>2006</v>
      </c>
      <c r="BK21">
        <f t="shared" si="132"/>
        <v>2007</v>
      </c>
      <c r="BL21">
        <f t="shared" si="132"/>
        <v>2008</v>
      </c>
      <c r="BM21">
        <f t="shared" si="132"/>
        <v>2009</v>
      </c>
      <c r="BN21">
        <f>+BM21+1</f>
        <v>2010</v>
      </c>
      <c r="BO21">
        <f t="shared" si="132"/>
        <v>2011</v>
      </c>
      <c r="BP21">
        <f t="shared" si="132"/>
        <v>2012</v>
      </c>
      <c r="BQ21">
        <f t="shared" ref="BQ21:BT21" si="133">+BP21+1</f>
        <v>2013</v>
      </c>
      <c r="BR21">
        <f t="shared" si="133"/>
        <v>2014</v>
      </c>
      <c r="BS21">
        <f t="shared" si="133"/>
        <v>2015</v>
      </c>
      <c r="BT21">
        <f t="shared" si="133"/>
        <v>2016</v>
      </c>
    </row>
    <row r="22" spans="1:148" x14ac:dyDescent="0.25">
      <c r="A22" s="29">
        <v>13</v>
      </c>
      <c r="B22" t="s">
        <v>85</v>
      </c>
      <c r="C22" s="35"/>
      <c r="D22" s="91">
        <f>'Investment from Nipa Tables'!AW6/Prices!C36*100</f>
        <v>0</v>
      </c>
      <c r="E22" s="91">
        <f>'Investment from Nipa Tables'!AX6/Prices!D36*100</f>
        <v>0</v>
      </c>
      <c r="F22" s="91">
        <f>'Investment from Nipa Tables'!AY6/Prices!E36*100</f>
        <v>0</v>
      </c>
      <c r="G22" s="91">
        <f>'Investment from Nipa Tables'!AZ6/Prices!F36*100</f>
        <v>0</v>
      </c>
      <c r="H22" s="91">
        <f>'Investment from Nipa Tables'!BA6/Prices!G36*100</f>
        <v>0</v>
      </c>
      <c r="I22" s="91">
        <f>'Investment from Nipa Tables'!BB6/Prices!H36*100</f>
        <v>0</v>
      </c>
      <c r="J22" s="91">
        <f>'Investment from Nipa Tables'!BC6/Prices!I36*100</f>
        <v>0</v>
      </c>
      <c r="K22" s="91">
        <f>'Investment from Nipa Tables'!BD6/Prices!J36*100</f>
        <v>0</v>
      </c>
      <c r="L22" s="91">
        <f>'Investment from Nipa Tables'!BE6/Prices!K36*100</f>
        <v>0</v>
      </c>
      <c r="M22" s="91">
        <f>'Investment from Nipa Tables'!BF6/Prices!L36*100</f>
        <v>0</v>
      </c>
      <c r="N22" s="91">
        <f>'Investment from Nipa Tables'!BG6/Prices!M36*100</f>
        <v>0</v>
      </c>
      <c r="O22" s="91">
        <f>'Investment from Nipa Tables'!BH6/Prices!N36*100</f>
        <v>0</v>
      </c>
      <c r="P22" s="91">
        <f>'Investment from Nipa Tables'!BI6/Prices!O36*100</f>
        <v>0</v>
      </c>
      <c r="Q22" s="91">
        <f>'Investment from Nipa Tables'!BJ6/Prices!P36*100</f>
        <v>0</v>
      </c>
      <c r="R22" s="91">
        <f>'Investment from Nipa Tables'!BK6/Prices!Q36*100</f>
        <v>0</v>
      </c>
      <c r="S22" s="91">
        <f>'Investment from Nipa Tables'!BL6/Prices!R36*100</f>
        <v>0</v>
      </c>
      <c r="T22" s="91">
        <f>'Investment from Nipa Tables'!BM6/Prices!S36*100</f>
        <v>0</v>
      </c>
      <c r="U22" s="91">
        <f>'Investment from Nipa Tables'!BN6/Prices!T36*100</f>
        <v>0</v>
      </c>
      <c r="V22" s="91">
        <f>'Investment from Nipa Tables'!BO6/Prices!U36*100</f>
        <v>0</v>
      </c>
      <c r="W22" s="91">
        <f>'Investment from Nipa Tables'!BP6/Prices!V36*100</f>
        <v>0</v>
      </c>
      <c r="X22" s="91">
        <f>'Investment from Nipa Tables'!BQ6/Prices!W36*100</f>
        <v>126.82948638539442</v>
      </c>
      <c r="Y22" s="91">
        <f>'Investment from Nipa Tables'!BR6/Prices!X36*100</f>
        <v>256.19556249849671</v>
      </c>
      <c r="Z22" s="91">
        <f>'Investment from Nipa Tables'!BS6/Prices!Y36*100</f>
        <v>232.56822672018382</v>
      </c>
      <c r="AA22" s="91">
        <f>'Investment from Nipa Tables'!BT6/Prices!Z36*100</f>
        <v>220.1975763627272</v>
      </c>
      <c r="AB22" s="91">
        <f>'Investment from Nipa Tables'!BU6/Prices!AA36*100</f>
        <v>359.82963560062416</v>
      </c>
      <c r="AC22" s="91">
        <f>'Investment from Nipa Tables'!BV6/Prices!AB36*100</f>
        <v>592.54736039256306</v>
      </c>
      <c r="AD22" s="91">
        <f>'Investment from Nipa Tables'!BW6/Prices!AC36*100</f>
        <v>481.22730834229685</v>
      </c>
      <c r="AE22" s="91">
        <f>'Investment from Nipa Tables'!BX6/Prices!AD36*100</f>
        <v>638.29821511776731</v>
      </c>
      <c r="AF22" s="91">
        <f>'Investment from Nipa Tables'!BY6/Prices!AE36*100</f>
        <v>823.47260725589422</v>
      </c>
      <c r="AG22" s="91">
        <f>'Investment from Nipa Tables'!BZ6/Prices!AF36*100</f>
        <v>1329.6696922306526</v>
      </c>
      <c r="AH22" s="91">
        <f>'Investment from Nipa Tables'!CA6/Prices!AG36*100</f>
        <v>1637.5095908869823</v>
      </c>
      <c r="AI22" s="91">
        <f>'Investment from Nipa Tables'!CB6/Prices!AH36*100</f>
        <v>2851.8759139974845</v>
      </c>
      <c r="AJ22" s="91">
        <f>'Investment from Nipa Tables'!CC6/Prices!AI36*100</f>
        <v>2389.7511173834332</v>
      </c>
      <c r="AK22" s="91">
        <f>'Investment from Nipa Tables'!CD6/Prices!AJ36*100</f>
        <v>2007.9110265645506</v>
      </c>
      <c r="AL22" s="91">
        <f>'Investment from Nipa Tables'!CE6/Prices!AK36*100</f>
        <v>2344.936281614393</v>
      </c>
      <c r="AM22" s="91">
        <f>'Investment from Nipa Tables'!CF6/Prices!AL36*100</f>
        <v>2535.3053784786794</v>
      </c>
      <c r="AN22" s="91">
        <f>'Investment from Nipa Tables'!CG6/Prices!AM36*100</f>
        <v>2118.5260597221741</v>
      </c>
      <c r="AO22" s="91">
        <f>'Investment from Nipa Tables'!CH6/Prices!AN36*100</f>
        <v>2110.6662427681995</v>
      </c>
      <c r="AP22" s="91">
        <f>'Investment from Nipa Tables'!CI6/Prices!AO36*100</f>
        <v>1973.4217388104457</v>
      </c>
      <c r="AQ22" s="91">
        <f>'Investment from Nipa Tables'!CJ6/Prices!AP36*100</f>
        <v>1671.6628142892212</v>
      </c>
      <c r="AR22" s="91">
        <f>'Investment from Nipa Tables'!CK6/Prices!AQ36*100</f>
        <v>1857.3684422700326</v>
      </c>
      <c r="AS22" s="91">
        <f>'Investment from Nipa Tables'!CL6/Prices!AR36*100</f>
        <v>1891.1809639258656</v>
      </c>
      <c r="AT22" s="91">
        <f>'Investment from Nipa Tables'!CM6/Prices!AS36*100</f>
        <v>1798.5896538363756</v>
      </c>
      <c r="AU22" s="91">
        <f>'Investment from Nipa Tables'!CN6/Prices!AT36*100</f>
        <v>2070.6860314393612</v>
      </c>
      <c r="AV22" s="91">
        <f>'Investment from Nipa Tables'!CO6/Prices!AU36*100</f>
        <v>2225.0298563882843</v>
      </c>
      <c r="AW22" s="91">
        <f>'Investment from Nipa Tables'!CP6/Prices!AV36*100</f>
        <v>2252.0993784071657</v>
      </c>
      <c r="AX22" s="91">
        <f>'Investment from Nipa Tables'!CQ6/Prices!AW36*100</f>
        <v>2405.3706302483361</v>
      </c>
      <c r="AY22" s="91">
        <f>'Investment from Nipa Tables'!CR6/Prices!AX36*100</f>
        <v>2730.3551654584599</v>
      </c>
      <c r="AZ22" s="91">
        <f>'Investment from Nipa Tables'!CS6/Prices!AY36*100</f>
        <v>3248.0736980604001</v>
      </c>
      <c r="BA22" s="91">
        <f>'Investment from Nipa Tables'!CT6/Prices!AZ36*100</f>
        <v>2177.1819651750911</v>
      </c>
      <c r="BB22" s="91">
        <f>'Investment from Nipa Tables'!CU6/Prices!BA36*100</f>
        <v>2432.5924740241512</v>
      </c>
      <c r="BC22" s="91">
        <f>'Investment from Nipa Tables'!CV6/Prices!BB36*100</f>
        <v>2492.5657034561232</v>
      </c>
      <c r="BD22" s="91">
        <f>'Investment from Nipa Tables'!CW6/Prices!BC36*100</f>
        <v>2868.8962798530079</v>
      </c>
      <c r="BE22" s="91">
        <f>'Investment from Nipa Tables'!CX6/Prices!BD36*100</f>
        <v>2829.5379430414032</v>
      </c>
      <c r="BF22" s="91">
        <f>'Investment from Nipa Tables'!CY6/Prices!BE36*100</f>
        <v>3153.9841386195426</v>
      </c>
      <c r="BG22" s="91">
        <f>'Investment from Nipa Tables'!CZ6/Prices!BF36*100</f>
        <v>3465.3745432833439</v>
      </c>
      <c r="BH22" s="91">
        <f>'Investment from Nipa Tables'!DA6/Prices!BG36*100</f>
        <v>3810.8227971285169</v>
      </c>
      <c r="BI22" s="91">
        <f>'Investment from Nipa Tables'!DB6/Prices!BH36*100</f>
        <v>3748.9070619940803</v>
      </c>
      <c r="BJ22" s="91">
        <f>'Investment from Nipa Tables'!DC6/Prices!BI36*100</f>
        <v>4550.5486515011944</v>
      </c>
      <c r="BK22" s="91">
        <f>'Investment from Nipa Tables'!DD6/Prices!BJ36*100</f>
        <v>4727.7034398057349</v>
      </c>
      <c r="BL22" s="91">
        <f>'Investment from Nipa Tables'!DE6/Prices!BK36*100</f>
        <v>4310.923844898899</v>
      </c>
      <c r="BM22" s="91">
        <f>'Investment from Nipa Tables'!DF6/Prices!BL36*100</f>
        <v>3415.3535141368784</v>
      </c>
      <c r="BN22" s="91">
        <f>'Investment from Nipa Tables'!DG6/Prices!BM36*100</f>
        <v>2858</v>
      </c>
      <c r="BO22" s="91">
        <f>'Investment from Nipa Tables'!DH6/Prices!BN36*100</f>
        <v>3360.7816845053185</v>
      </c>
      <c r="BP22" s="91">
        <f>'Investment from Nipa Tables'!DI6/Prices!BO36*100</f>
        <v>4149.9650911029721</v>
      </c>
      <c r="BQ22" s="91">
        <f>'Investment from Nipa Tables'!DJ6/Prices!BP36*100</f>
        <v>4051.005864246978</v>
      </c>
      <c r="BR22" s="91">
        <f>'Investment from Nipa Tables'!DK6/Prices!BQ36*100</f>
        <v>4429.4506143031012</v>
      </c>
      <c r="BS22" s="91">
        <f>'Investment from Nipa Tables'!DL6/Prices!BR36*100</f>
        <v>4411.7453810243951</v>
      </c>
      <c r="BT22" s="91">
        <f>'Investment from Nipa Tables'!DM6/Prices!BS36*100</f>
        <v>4810.7643953118677</v>
      </c>
      <c r="CA22" s="35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  <c r="DY22" s="91"/>
      <c r="DZ22" s="91"/>
      <c r="EA22" s="91"/>
      <c r="EB22" s="91"/>
      <c r="EC22" s="91"/>
      <c r="ED22" s="91"/>
      <c r="EE22" s="91"/>
      <c r="EF22" s="91"/>
      <c r="EG22" s="91"/>
      <c r="EH22" s="91"/>
      <c r="EI22" s="91"/>
      <c r="EJ22" s="91"/>
      <c r="EK22" s="91"/>
      <c r="EL22" s="91"/>
      <c r="EM22" s="91"/>
      <c r="EN22" s="91"/>
      <c r="EO22" s="91"/>
      <c r="EP22" s="91"/>
      <c r="EQ22" s="91"/>
      <c r="ER22" s="91"/>
    </row>
    <row r="23" spans="1:148" x14ac:dyDescent="0.25">
      <c r="A23" s="29">
        <v>13</v>
      </c>
      <c r="B23" t="s">
        <v>86</v>
      </c>
      <c r="C23" s="35"/>
      <c r="D23" s="91">
        <f>'Investment from Nipa Tables'!AW7/Prices!C37*100</f>
        <v>1051.7091255650398</v>
      </c>
      <c r="E23" s="91">
        <f>'Investment from Nipa Tables'!AX7/Prices!D37*100</f>
        <v>877.36162346602282</v>
      </c>
      <c r="F23" s="91">
        <f>'Investment from Nipa Tables'!AY7/Prices!E37*100</f>
        <v>922.74433868317112</v>
      </c>
      <c r="G23" s="91">
        <f>'Investment from Nipa Tables'!AZ7/Prices!F37*100</f>
        <v>1322.0404283816156</v>
      </c>
      <c r="H23" s="91">
        <f>'Investment from Nipa Tables'!BA7/Prices!G37*100</f>
        <v>1479.0269335404457</v>
      </c>
      <c r="I23" s="91">
        <f>'Investment from Nipa Tables'!BB7/Prices!H37*100</f>
        <v>1639.3332828480786</v>
      </c>
      <c r="J23" s="91">
        <f>'Investment from Nipa Tables'!BC7/Prices!I37*100</f>
        <v>1742.786354095773</v>
      </c>
      <c r="K23" s="91">
        <f>'Investment from Nipa Tables'!BD7/Prices!J37*100</f>
        <v>1627.3963900118065</v>
      </c>
      <c r="L23" s="91">
        <f>'Investment from Nipa Tables'!BE7/Prices!K37*100</f>
        <v>2027.1129823980477</v>
      </c>
      <c r="M23" s="91">
        <f>'Investment from Nipa Tables'!BF7/Prices!L37*100</f>
        <v>2454.7642526205391</v>
      </c>
      <c r="N23" s="91">
        <f>'Investment from Nipa Tables'!BG7/Prices!M37*100</f>
        <v>2184.0822067851841</v>
      </c>
      <c r="O23" s="91">
        <f>'Investment from Nipa Tables'!BH7/Prices!N37*100</f>
        <v>1869.6882730833274</v>
      </c>
      <c r="P23" s="91">
        <f>'Investment from Nipa Tables'!BI7/Prices!O37*100</f>
        <v>1973.7338176017597</v>
      </c>
      <c r="Q23" s="91">
        <f>'Investment from Nipa Tables'!BJ7/Prices!P37*100</f>
        <v>1845.5692839912558</v>
      </c>
      <c r="R23" s="91">
        <f>'Investment from Nipa Tables'!BK7/Prices!Q37*100</f>
        <v>1749.1440470194395</v>
      </c>
      <c r="S23" s="91">
        <f>'Investment from Nipa Tables'!BL7/Prices!R37*100</f>
        <v>1911.4430980405264</v>
      </c>
      <c r="T23" s="91">
        <f>'Investment from Nipa Tables'!BM7/Prices!S37*100</f>
        <v>2374.4812347647171</v>
      </c>
      <c r="U23" s="91">
        <f>'Investment from Nipa Tables'!BN7/Prices!T37*100</f>
        <v>2883.9533092434162</v>
      </c>
      <c r="V23" s="91">
        <f>'Investment from Nipa Tables'!BO7/Prices!U37*100</f>
        <v>3581.6646955235383</v>
      </c>
      <c r="W23" s="91">
        <f>'Investment from Nipa Tables'!BP7/Prices!V37*100</f>
        <v>3700.1267300798681</v>
      </c>
      <c r="X23" s="91">
        <f>'Investment from Nipa Tables'!BQ7/Prices!W37*100</f>
        <v>4192.9828199011399</v>
      </c>
      <c r="Y23" s="91">
        <f>'Investment from Nipa Tables'!BR7/Prices!X37*100</f>
        <v>5108.6917116036875</v>
      </c>
      <c r="Z23" s="91">
        <f>'Investment from Nipa Tables'!BS7/Prices!Y37*100</f>
        <v>5643.1996189456368</v>
      </c>
      <c r="AA23" s="91">
        <f>'Investment from Nipa Tables'!BT7/Prices!Z37*100</f>
        <v>5759.6777817231005</v>
      </c>
      <c r="AB23" s="91">
        <f>'Investment from Nipa Tables'!BU7/Prices!AA37*100</f>
        <v>5847.2315785101428</v>
      </c>
      <c r="AC23" s="91">
        <f>'Investment from Nipa Tables'!BV7/Prices!AB37*100</f>
        <v>6871.1142544151317</v>
      </c>
      <c r="AD23" s="91">
        <f>'Investment from Nipa Tables'!BW7/Prices!AC37*100</f>
        <v>8151.8746449309565</v>
      </c>
      <c r="AE23" s="91">
        <f>'Investment from Nipa Tables'!BX7/Prices!AD37*100</f>
        <v>9188.9115881549096</v>
      </c>
      <c r="AF23" s="91">
        <f>'Investment from Nipa Tables'!BY7/Prices!AE37*100</f>
        <v>8139.1444306453113</v>
      </c>
      <c r="AG23" s="91">
        <f>'Investment from Nipa Tables'!BZ7/Prices!AF37*100</f>
        <v>7508.3055940153499</v>
      </c>
      <c r="AH23" s="91">
        <f>'Investment from Nipa Tables'!CA7/Prices!AG37*100</f>
        <v>8301.6944921817667</v>
      </c>
      <c r="AI23" s="91">
        <f>'Investment from Nipa Tables'!CB7/Prices!AH37*100</f>
        <v>9093.5890533721122</v>
      </c>
      <c r="AJ23" s="91">
        <f>'Investment from Nipa Tables'!CC7/Prices!AI37*100</f>
        <v>9175.8376237085413</v>
      </c>
      <c r="AK23" s="91">
        <f>'Investment from Nipa Tables'!CD7/Prices!AJ37*100</f>
        <v>7576.2716345663393</v>
      </c>
      <c r="AL23" s="91">
        <f>'Investment from Nipa Tables'!CE7/Prices!AK37*100</f>
        <v>6615.8018009329144</v>
      </c>
      <c r="AM23" s="91">
        <f>'Investment from Nipa Tables'!CF7/Prices!AL37*100</f>
        <v>5282.1002633687858</v>
      </c>
      <c r="AN23" s="91">
        <f>'Investment from Nipa Tables'!CG7/Prices!AM37*100</f>
        <v>5188.5363990492997</v>
      </c>
      <c r="AO23" s="91">
        <f>'Investment from Nipa Tables'!CH7/Prices!AN37*100</f>
        <v>6346.724306742517</v>
      </c>
      <c r="AP23" s="91">
        <f>'Investment from Nipa Tables'!CI7/Prices!AO37*100</f>
        <v>6197.3447117401365</v>
      </c>
      <c r="AQ23" s="91">
        <f>'Investment from Nipa Tables'!CJ7/Prices!AP37*100</f>
        <v>5744.6494844721119</v>
      </c>
      <c r="AR23" s="91">
        <f>'Investment from Nipa Tables'!CK7/Prices!AQ37*100</f>
        <v>6662.2765211176384</v>
      </c>
      <c r="AS23" s="91">
        <f>'Investment from Nipa Tables'!CL7/Prices!AR37*100</f>
        <v>7237.7773897627403</v>
      </c>
      <c r="AT23" s="91">
        <f>'Investment from Nipa Tables'!CM7/Prices!AS37*100</f>
        <v>7340.2442206011183</v>
      </c>
      <c r="AU23" s="91">
        <f>'Investment from Nipa Tables'!CN7/Prices!AT37*100</f>
        <v>7195.2615337065581</v>
      </c>
      <c r="AV23" s="91">
        <f>'Investment from Nipa Tables'!CO7/Prices!AU37*100</f>
        <v>7176.2135500947807</v>
      </c>
      <c r="AW23" s="91">
        <f>'Investment from Nipa Tables'!CP7/Prices!AV37*100</f>
        <v>6849.4005899424192</v>
      </c>
      <c r="AX23" s="91">
        <f>'Investment from Nipa Tables'!CQ7/Prices!AW37*100</f>
        <v>8114.8217965520789</v>
      </c>
      <c r="AY23" s="91">
        <f>'Investment from Nipa Tables'!CR7/Prices!AX37*100</f>
        <v>8860.1643906774534</v>
      </c>
      <c r="AZ23" s="91">
        <f>'Investment from Nipa Tables'!CS7/Prices!AY37*100</f>
        <v>9605.4145258880217</v>
      </c>
      <c r="BA23" s="91">
        <f>'Investment from Nipa Tables'!CT7/Prices!AZ37*100</f>
        <v>8720.2086860200816</v>
      </c>
      <c r="BB23" s="91">
        <f>'Investment from Nipa Tables'!CU7/Prices!BA37*100</f>
        <v>9267.4835385171427</v>
      </c>
      <c r="BC23" s="91">
        <f>'Investment from Nipa Tables'!CV7/Prices!BB37*100</f>
        <v>10393.058178712685</v>
      </c>
      <c r="BD23" s="91">
        <f>'Investment from Nipa Tables'!CW7/Prices!BC37*100</f>
        <v>11080.772034339552</v>
      </c>
      <c r="BE23" s="91">
        <f>'Investment from Nipa Tables'!CX7/Prices!BD37*100</f>
        <v>11564.571671018004</v>
      </c>
      <c r="BF23" s="91">
        <f>'Investment from Nipa Tables'!CY7/Prices!BE37*100</f>
        <v>9958.4473609384459</v>
      </c>
      <c r="BG23" s="91">
        <f>'Investment from Nipa Tables'!CZ7/Prices!BF37*100</f>
        <v>10845.044370190657</v>
      </c>
      <c r="BH23" s="91">
        <f>'Investment from Nipa Tables'!DA7/Prices!BG37*100</f>
        <v>11810.546080193966</v>
      </c>
      <c r="BI23" s="91">
        <f>'Investment from Nipa Tables'!DB7/Prices!BH37*100</f>
        <v>13715.54334799069</v>
      </c>
      <c r="BJ23" s="91">
        <f>'Investment from Nipa Tables'!DC7/Prices!BI37*100</f>
        <v>15557.071161459331</v>
      </c>
      <c r="BK23" s="91">
        <f>'Investment from Nipa Tables'!DD7/Prices!BJ37*100</f>
        <v>17268.288544306964</v>
      </c>
      <c r="BL23" s="91">
        <f>'Investment from Nipa Tables'!DE7/Prices!BK37*100</f>
        <v>18974.652969770679</v>
      </c>
      <c r="BM23" s="91">
        <f>'Investment from Nipa Tables'!DF7/Prices!BL37*100</f>
        <v>14007.652648956349</v>
      </c>
      <c r="BN23" s="91">
        <f>'Investment from Nipa Tables'!DG7/Prices!BM37*100</f>
        <v>13372</v>
      </c>
      <c r="BO23" s="91">
        <f>'Investment from Nipa Tables'!DH7/Prices!BN37*100</f>
        <v>15725.322744623649</v>
      </c>
      <c r="BP23" s="91">
        <f>'Investment from Nipa Tables'!DI7/Prices!BO37*100</f>
        <v>19432.128206457317</v>
      </c>
      <c r="BQ23" s="91">
        <f>'Investment from Nipa Tables'!DJ7/Prices!BP37*100</f>
        <v>18976.6338942816</v>
      </c>
      <c r="BR23" s="91">
        <f>'Investment from Nipa Tables'!DK7/Prices!BQ37*100</f>
        <v>20731.589063697291</v>
      </c>
      <c r="BS23" s="91">
        <f>'Investment from Nipa Tables'!DL7/Prices!BR37*100</f>
        <v>20641.254541106668</v>
      </c>
      <c r="BT23" s="91">
        <f>'Investment from Nipa Tables'!DM7/Prices!BS37*100</f>
        <v>22504.244640498258</v>
      </c>
      <c r="CA23" s="35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</row>
    <row r="24" spans="1:148" x14ac:dyDescent="0.25">
      <c r="A24" s="29">
        <v>14</v>
      </c>
      <c r="B24" t="s">
        <v>88</v>
      </c>
      <c r="C24" s="35"/>
      <c r="D24" s="91">
        <f>'Investment from Nipa Tables'!AW8/Prices!C38*100</f>
        <v>93.030691085339228</v>
      </c>
      <c r="E24" s="91">
        <f>'Investment from Nipa Tables'!AX8/Prices!D38*100</f>
        <v>105.09628117799818</v>
      </c>
      <c r="F24" s="91">
        <f>'Investment from Nipa Tables'!AY8/Prices!E38*100</f>
        <v>163.37447740745205</v>
      </c>
      <c r="G24" s="91">
        <f>'Investment from Nipa Tables'!AZ8/Prices!F38*100</f>
        <v>133.42903533457135</v>
      </c>
      <c r="H24" s="91">
        <f>'Investment from Nipa Tables'!BA8/Prices!G38*100</f>
        <v>241.50397958298902</v>
      </c>
      <c r="I24" s="91">
        <f>'Investment from Nipa Tables'!BB8/Prices!H38*100</f>
        <v>230.68693819379513</v>
      </c>
      <c r="J24" s="91">
        <f>'Investment from Nipa Tables'!BC8/Prices!I38*100</f>
        <v>331.64854221699289</v>
      </c>
      <c r="K24" s="91">
        <f>'Investment from Nipa Tables'!BD8/Prices!J38*100</f>
        <v>283.96526354382604</v>
      </c>
      <c r="L24" s="91">
        <f>'Investment from Nipa Tables'!BE8/Prices!K38*100</f>
        <v>310.4667011543637</v>
      </c>
      <c r="M24" s="91">
        <f>'Investment from Nipa Tables'!BF8/Prices!L38*100</f>
        <v>529.50835088308065</v>
      </c>
      <c r="N24" s="91">
        <f>'Investment from Nipa Tables'!BG8/Prices!M38*100</f>
        <v>516.92705742201656</v>
      </c>
      <c r="O24" s="91">
        <f>'Investment from Nipa Tables'!BH8/Prices!N38*100</f>
        <v>442.65592848207166</v>
      </c>
      <c r="P24" s="91">
        <f>'Investment from Nipa Tables'!BI8/Prices!O38*100</f>
        <v>453.281383685371</v>
      </c>
      <c r="Q24" s="91">
        <f>'Investment from Nipa Tables'!BJ8/Prices!P38*100</f>
        <v>414.63567145596613</v>
      </c>
      <c r="R24" s="91">
        <f>'Investment from Nipa Tables'!BK8/Prices!Q38*100</f>
        <v>355.77072560436454</v>
      </c>
      <c r="S24" s="91">
        <f>'Investment from Nipa Tables'!BL8/Prices!R38*100</f>
        <v>332.10715240314306</v>
      </c>
      <c r="T24" s="91">
        <f>'Investment from Nipa Tables'!BM8/Prices!S38*100</f>
        <v>336.32825729175835</v>
      </c>
      <c r="U24" s="91">
        <f>'Investment from Nipa Tables'!BN8/Prices!T38*100</f>
        <v>354.49955909227833</v>
      </c>
      <c r="V24" s="91">
        <f>'Investment from Nipa Tables'!BO8/Prices!U38*100</f>
        <v>444.00226654974659</v>
      </c>
      <c r="W24" s="91">
        <f>'Investment from Nipa Tables'!BP8/Prices!V38*100</f>
        <v>805.54466448264111</v>
      </c>
      <c r="X24" s="91">
        <f>'Investment from Nipa Tables'!BQ8/Prices!W38*100</f>
        <v>998.29828549754427</v>
      </c>
      <c r="Y24" s="91">
        <f>'Investment from Nipa Tables'!BR8/Prices!X38*100</f>
        <v>1198.5510889624245</v>
      </c>
      <c r="Z24" s="91">
        <f>'Investment from Nipa Tables'!BS8/Prices!Y38*100</f>
        <v>1347.4952508079518</v>
      </c>
      <c r="AA24" s="91">
        <f>'Investment from Nipa Tables'!BT8/Prices!Z38*100</f>
        <v>1442.9415140283475</v>
      </c>
      <c r="AB24" s="91">
        <f>'Investment from Nipa Tables'!BU8/Prices!AA38*100</f>
        <v>1672.6868728825764</v>
      </c>
      <c r="AC24" s="91">
        <f>'Investment from Nipa Tables'!BV8/Prices!AB38*100</f>
        <v>1596.7302440368933</v>
      </c>
      <c r="AD24" s="91">
        <f>'Investment from Nipa Tables'!BW8/Prices!AC38*100</f>
        <v>1621.3458181998462</v>
      </c>
      <c r="AE24" s="91">
        <f>'Investment from Nipa Tables'!BX8/Prices!AD38*100</f>
        <v>1325.7437101096471</v>
      </c>
      <c r="AF24" s="91">
        <f>'Investment from Nipa Tables'!BY8/Prices!AE38*100</f>
        <v>1149.5652809822893</v>
      </c>
      <c r="AG24" s="91">
        <f>'Investment from Nipa Tables'!BZ8/Prices!AF38*100</f>
        <v>1000.9185913719231</v>
      </c>
      <c r="AH24" s="91">
        <f>'Investment from Nipa Tables'!CA8/Prices!AG38*100</f>
        <v>853.44509907708584</v>
      </c>
      <c r="AI24" s="91">
        <f>'Investment from Nipa Tables'!CB8/Prices!AH38*100</f>
        <v>837.52626273223495</v>
      </c>
      <c r="AJ24" s="91">
        <f>'Investment from Nipa Tables'!CC8/Prices!AI38*100</f>
        <v>830.50806741093959</v>
      </c>
      <c r="AK24" s="91">
        <f>'Investment from Nipa Tables'!CD8/Prices!AJ38*100</f>
        <v>744.91672030246627</v>
      </c>
      <c r="AL24" s="91">
        <f>'Investment from Nipa Tables'!CE8/Prices!AK38*100</f>
        <v>617.03039235135759</v>
      </c>
      <c r="AM24" s="91">
        <f>'Investment from Nipa Tables'!CF8/Prices!AL38*100</f>
        <v>493.03018615433177</v>
      </c>
      <c r="AN24" s="91">
        <f>'Investment from Nipa Tables'!CG8/Prices!AM38*100</f>
        <v>491.23734911377113</v>
      </c>
      <c r="AO24" s="91">
        <f>'Investment from Nipa Tables'!CH8/Prices!AN38*100</f>
        <v>773.36165046120846</v>
      </c>
      <c r="AP24" s="91">
        <f>'Investment from Nipa Tables'!CI8/Prices!AO38*100</f>
        <v>602.42251099318014</v>
      </c>
      <c r="AQ24" s="91">
        <f>'Investment from Nipa Tables'!CJ8/Prices!AP38*100</f>
        <v>1060.3512702854532</v>
      </c>
      <c r="AR24" s="91">
        <f>'Investment from Nipa Tables'!CK8/Prices!AQ38*100</f>
        <v>1063.8766903150354</v>
      </c>
      <c r="AS24" s="91">
        <f>'Investment from Nipa Tables'!CL8/Prices!AR38*100</f>
        <v>1425.4553265734041</v>
      </c>
      <c r="AT24" s="91">
        <f>'Investment from Nipa Tables'!CM8/Prices!AS38*100</f>
        <v>1295.1382872476763</v>
      </c>
      <c r="AU24" s="91">
        <f>'Investment from Nipa Tables'!CN8/Prices!AT38*100</f>
        <v>1517.8101712083367</v>
      </c>
      <c r="AV24" s="91">
        <f>'Investment from Nipa Tables'!CO8/Prices!AU38*100</f>
        <v>1415.0486320265493</v>
      </c>
      <c r="AW24" s="91">
        <f>'Investment from Nipa Tables'!CP8/Prices!AV38*100</f>
        <v>1359.5873084950629</v>
      </c>
      <c r="AX24" s="91">
        <f>'Investment from Nipa Tables'!CQ8/Prices!AW38*100</f>
        <v>1583.3858492896768</v>
      </c>
      <c r="AY24" s="91">
        <f>'Investment from Nipa Tables'!CR8/Prices!AX38*100</f>
        <v>1156.3821353734522</v>
      </c>
      <c r="AZ24" s="91">
        <f>'Investment from Nipa Tables'!CS8/Prices!AY38*100</f>
        <v>1554.5654095601758</v>
      </c>
      <c r="BA24" s="91">
        <f>'Investment from Nipa Tables'!CT8/Prices!AZ38*100</f>
        <v>1315.1274061198069</v>
      </c>
      <c r="BB24" s="91">
        <f>'Investment from Nipa Tables'!CU8/Prices!BA38*100</f>
        <v>1884.2975042107355</v>
      </c>
      <c r="BC24" s="91">
        <f>'Investment from Nipa Tables'!CV8/Prices!BB38*100</f>
        <v>2316.2043881848695</v>
      </c>
      <c r="BD24" s="91">
        <f>'Investment from Nipa Tables'!CW8/Prices!BC38*100</f>
        <v>3726.5975045453665</v>
      </c>
      <c r="BE24" s="91">
        <f>'Investment from Nipa Tables'!CX8/Prices!BD38*100</f>
        <v>6588.120342441327</v>
      </c>
      <c r="BF24" s="91">
        <f>'Investment from Nipa Tables'!CY8/Prices!BE38*100</f>
        <v>7832.9029667202094</v>
      </c>
      <c r="BG24" s="91">
        <f>'Investment from Nipa Tables'!CZ8/Prices!BF38*100</f>
        <v>6946.3826825583328</v>
      </c>
      <c r="BH24" s="91">
        <f>'Investment from Nipa Tables'!DA8/Prices!BG38*100</f>
        <v>2409.9703406829517</v>
      </c>
      <c r="BI24" s="91">
        <f>'Investment from Nipa Tables'!DB8/Prices!BH38*100</f>
        <v>2964.9204443120493</v>
      </c>
      <c r="BJ24" s="91">
        <f>'Investment from Nipa Tables'!DC8/Prices!BI38*100</f>
        <v>4250.2879245387412</v>
      </c>
      <c r="BK24" s="91">
        <f>'Investment from Nipa Tables'!DD8/Prices!BJ38*100</f>
        <v>7948.8283251325456</v>
      </c>
      <c r="BL24" s="91">
        <f>'Investment from Nipa Tables'!DE8/Prices!BK38*100</f>
        <v>8880.4766909577629</v>
      </c>
      <c r="BM24" s="91">
        <f>'Investment from Nipa Tables'!DF8/Prices!BL38*100</f>
        <v>7776.0101666402134</v>
      </c>
      <c r="BN24" s="91">
        <f>'Investment from Nipa Tables'!DG8/Prices!BM38*100</f>
        <v>4451</v>
      </c>
      <c r="BO24" s="91">
        <f>'Investment from Nipa Tables'!DH8/Prices!BN38*100</f>
        <v>7536.8954064274076</v>
      </c>
      <c r="BP24" s="91">
        <f>'Investment from Nipa Tables'!DI8/Prices!BO38*100</f>
        <v>10829.818943321674</v>
      </c>
      <c r="BQ24" s="91">
        <f>'Investment from Nipa Tables'!DJ8/Prices!BP38*100</f>
        <v>9292.3622861091335</v>
      </c>
      <c r="BR24" s="91">
        <f>'Investment from Nipa Tables'!DK8/Prices!BQ38*100</f>
        <v>8613.1186034063248</v>
      </c>
      <c r="BS24" s="91">
        <f>'Investment from Nipa Tables'!DL8/Prices!BR38*100</f>
        <v>11215.248136996519</v>
      </c>
      <c r="BT24" s="91">
        <f>'Investment from Nipa Tables'!DM8/Prices!BS38*100</f>
        <v>9347.6039753792429</v>
      </c>
      <c r="CA24" s="35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  <c r="DY24" s="91"/>
      <c r="DZ24" s="91"/>
      <c r="EA24" s="91"/>
      <c r="EB24" s="91"/>
      <c r="EC24" s="91"/>
      <c r="ED24" s="91"/>
      <c r="EE24" s="91"/>
      <c r="EF24" s="91"/>
      <c r="EG24" s="91"/>
      <c r="EH24" s="91"/>
      <c r="EI24" s="91"/>
      <c r="EJ24" s="91"/>
      <c r="EK24" s="91"/>
      <c r="EL24" s="91"/>
      <c r="EM24" s="91"/>
      <c r="EN24" s="91"/>
      <c r="EO24" s="91"/>
      <c r="EP24" s="91"/>
      <c r="EQ24" s="91"/>
      <c r="ER24" s="91"/>
    </row>
    <row r="25" spans="1:148" x14ac:dyDescent="0.25">
      <c r="A25" s="29">
        <v>14</v>
      </c>
      <c r="B25" t="s">
        <v>90</v>
      </c>
      <c r="C25" s="35"/>
      <c r="D25" s="91">
        <f>'Investment from Nipa Tables'!AW9/Prices!C39*100</f>
        <v>82.514178180040005</v>
      </c>
      <c r="E25" s="91">
        <f>'Investment from Nipa Tables'!AX9/Prices!D39*100</f>
        <v>63.54658861925472</v>
      </c>
      <c r="F25" s="91">
        <f>'Investment from Nipa Tables'!AY9/Prices!E39*100</f>
        <v>70.625425129263121</v>
      </c>
      <c r="G25" s="91">
        <f>'Investment from Nipa Tables'!AZ9/Prices!F39*100</f>
        <v>65.38906367389589</v>
      </c>
      <c r="H25" s="91">
        <f>'Investment from Nipa Tables'!BA9/Prices!G39*100</f>
        <v>42.511936480900694</v>
      </c>
      <c r="I25" s="91">
        <f>'Investment from Nipa Tables'!BB9/Prices!H39*100</f>
        <v>62.144236411389706</v>
      </c>
      <c r="J25" s="91">
        <f>'Investment from Nipa Tables'!BC9/Prices!I39*100</f>
        <v>88.933687298411499</v>
      </c>
      <c r="K25" s="91">
        <f>'Investment from Nipa Tables'!BD9/Prices!J39*100</f>
        <v>102.92592076669422</v>
      </c>
      <c r="L25" s="91">
        <f>'Investment from Nipa Tables'!BE9/Prices!K39*100</f>
        <v>150.05890555794244</v>
      </c>
      <c r="M25" s="91">
        <f>'Investment from Nipa Tables'!BF9/Prices!L39*100</f>
        <v>161.91577671631393</v>
      </c>
      <c r="N25" s="91">
        <f>'Investment from Nipa Tables'!BG9/Prices!M39*100</f>
        <v>134.67831381110008</v>
      </c>
      <c r="O25" s="91">
        <f>'Investment from Nipa Tables'!BH9/Prices!N39*100</f>
        <v>136.6588772494986</v>
      </c>
      <c r="P25" s="91">
        <f>'Investment from Nipa Tables'!BI9/Prices!O39*100</f>
        <v>122.11690245404971</v>
      </c>
      <c r="Q25" s="91">
        <f>'Investment from Nipa Tables'!BJ9/Prices!P39*100</f>
        <v>108.30852631699379</v>
      </c>
      <c r="R25" s="91">
        <f>'Investment from Nipa Tables'!BK9/Prices!Q39*100</f>
        <v>118.21848562402081</v>
      </c>
      <c r="S25" s="91">
        <f>'Investment from Nipa Tables'!BL9/Prices!R39*100</f>
        <v>147.85592401509794</v>
      </c>
      <c r="T25" s="91">
        <f>'Investment from Nipa Tables'!BM9/Prices!S39*100</f>
        <v>169.34838307296283</v>
      </c>
      <c r="U25" s="91">
        <f>'Investment from Nipa Tables'!BN9/Prices!T39*100</f>
        <v>202.57117662415905</v>
      </c>
      <c r="V25" s="91">
        <f>'Investment from Nipa Tables'!BO9/Prices!U39*100</f>
        <v>259.43155690842752</v>
      </c>
      <c r="W25" s="91">
        <f>'Investment from Nipa Tables'!BP9/Prices!V39*100</f>
        <v>285.74579007494754</v>
      </c>
      <c r="X25" s="91">
        <f>'Investment from Nipa Tables'!BQ9/Prices!W39*100</f>
        <v>287.18169856778667</v>
      </c>
      <c r="Y25" s="91">
        <f>'Investment from Nipa Tables'!BR9/Prices!X39*100</f>
        <v>329.3939482367864</v>
      </c>
      <c r="Z25" s="91">
        <f>'Investment from Nipa Tables'!BS9/Prices!Y39*100</f>
        <v>285.24564217294767</v>
      </c>
      <c r="AA25" s="91">
        <f>'Investment from Nipa Tables'!BT9/Prices!Z39*100</f>
        <v>257.87744361188982</v>
      </c>
      <c r="AB25" s="91">
        <f>'Investment from Nipa Tables'!BU9/Prices!AA39*100</f>
        <v>302.41991114485268</v>
      </c>
      <c r="AC25" s="91">
        <f>'Investment from Nipa Tables'!BV9/Prices!AB39*100</f>
        <v>345.76676507561501</v>
      </c>
      <c r="AD25" s="91">
        <f>'Investment from Nipa Tables'!BW9/Prices!AC39*100</f>
        <v>365.40452313005983</v>
      </c>
      <c r="AE25" s="91">
        <f>'Investment from Nipa Tables'!BX9/Prices!AD39*100</f>
        <v>317.31223743391411</v>
      </c>
      <c r="AF25" s="91">
        <f>'Investment from Nipa Tables'!BY9/Prices!AE39*100</f>
        <v>334.55619774758088</v>
      </c>
      <c r="AG25" s="91">
        <f>'Investment from Nipa Tables'!BZ9/Prices!AF39*100</f>
        <v>392.01305986316089</v>
      </c>
      <c r="AH25" s="91">
        <f>'Investment from Nipa Tables'!CA9/Prices!AG39*100</f>
        <v>504.40888081777729</v>
      </c>
      <c r="AI25" s="91">
        <f>'Investment from Nipa Tables'!CB9/Prices!AH39*100</f>
        <v>467.84509439406651</v>
      </c>
      <c r="AJ25" s="91">
        <f>'Investment from Nipa Tables'!CC9/Prices!AI39*100</f>
        <v>547.25059081116035</v>
      </c>
      <c r="AK25" s="91">
        <f>'Investment from Nipa Tables'!CD9/Prices!AJ39*100</f>
        <v>425.38005307507837</v>
      </c>
      <c r="AL25" s="91">
        <f>'Investment from Nipa Tables'!CE9/Prices!AK39*100</f>
        <v>307.57746001709012</v>
      </c>
      <c r="AM25" s="91">
        <f>'Investment from Nipa Tables'!CF9/Prices!AL39*100</f>
        <v>246.93433643273929</v>
      </c>
      <c r="AN25" s="91">
        <f>'Investment from Nipa Tables'!CG9/Prices!AM39*100</f>
        <v>314.54228221315452</v>
      </c>
      <c r="AO25" s="91">
        <f>'Investment from Nipa Tables'!CH9/Prices!AN39*100</f>
        <v>428.41692573798184</v>
      </c>
      <c r="AP25" s="91">
        <f>'Investment from Nipa Tables'!CI9/Prices!AO39*100</f>
        <v>486.03214236440067</v>
      </c>
      <c r="AQ25" s="91">
        <f>'Investment from Nipa Tables'!CJ9/Prices!AP39*100</f>
        <v>454.17672913426043</v>
      </c>
      <c r="AR25" s="91">
        <f>'Investment from Nipa Tables'!CK9/Prices!AQ39*100</f>
        <v>620.07748752900852</v>
      </c>
      <c r="AS25" s="91">
        <f>'Investment from Nipa Tables'!CL9/Prices!AR39*100</f>
        <v>636.48826388497332</v>
      </c>
      <c r="AT25" s="91">
        <f>'Investment from Nipa Tables'!CM9/Prices!AS39*100</f>
        <v>562.14258685427285</v>
      </c>
      <c r="AU25" s="91">
        <f>'Investment from Nipa Tables'!CN9/Prices!AT39*100</f>
        <v>574.17341132259105</v>
      </c>
      <c r="AV25" s="91">
        <f>'Investment from Nipa Tables'!CO9/Prices!AU39*100</f>
        <v>588.14327817202559</v>
      </c>
      <c r="AW25" s="91">
        <f>'Investment from Nipa Tables'!CP9/Prices!AV39*100</f>
        <v>634.96585901751894</v>
      </c>
      <c r="AX25" s="91">
        <f>'Investment from Nipa Tables'!CQ9/Prices!AW39*100</f>
        <v>751.35571859829531</v>
      </c>
      <c r="AY25" s="91">
        <f>'Investment from Nipa Tables'!CR9/Prices!AX39*100</f>
        <v>850.62271301135479</v>
      </c>
      <c r="AZ25" s="91">
        <f>'Investment from Nipa Tables'!CS9/Prices!AY39*100</f>
        <v>917.30560996465135</v>
      </c>
      <c r="BA25" s="91">
        <f>'Investment from Nipa Tables'!CT9/Prices!AZ39*100</f>
        <v>1091.6459125235419</v>
      </c>
      <c r="BB25" s="91">
        <f>'Investment from Nipa Tables'!CU9/Prices!BA39*100</f>
        <v>1077.0283070248929</v>
      </c>
      <c r="BC25" s="91">
        <f>'Investment from Nipa Tables'!CV9/Prices!BB39*100</f>
        <v>1552.1467306847644</v>
      </c>
      <c r="BD25" s="91">
        <f>'Investment from Nipa Tables'!CW9/Prices!BC39*100</f>
        <v>1484.4659749914495</v>
      </c>
      <c r="BE25" s="91">
        <f>'Investment from Nipa Tables'!CX9/Prices!BD39*100</f>
        <v>1769.075363654852</v>
      </c>
      <c r="BF25" s="91">
        <f>'Investment from Nipa Tables'!CY9/Prices!BE39*100</f>
        <v>1660.6542340887638</v>
      </c>
      <c r="BG25" s="91">
        <f>'Investment from Nipa Tables'!CZ9/Prices!BF39*100</f>
        <v>1894.9380373335537</v>
      </c>
      <c r="BH25" s="91">
        <f>'Investment from Nipa Tables'!DA9/Prices!BG39*100</f>
        <v>2036.977185025034</v>
      </c>
      <c r="BI25" s="91">
        <f>'Investment from Nipa Tables'!DB9/Prices!BH39*100</f>
        <v>2546.6684921741989</v>
      </c>
      <c r="BJ25" s="91">
        <f>'Investment from Nipa Tables'!DC9/Prices!BI39*100</f>
        <v>3218.9977396197969</v>
      </c>
      <c r="BK25" s="91">
        <f>'Investment from Nipa Tables'!DD9/Prices!BJ39*100</f>
        <v>3769.8563242018017</v>
      </c>
      <c r="BL25" s="91">
        <f>'Investment from Nipa Tables'!DE9/Prices!BK39*100</f>
        <v>3724.3397903641226</v>
      </c>
      <c r="BM25" s="91">
        <f>'Investment from Nipa Tables'!DF9/Prices!BL39*100</f>
        <v>2278.6508665154615</v>
      </c>
      <c r="BN25" s="91">
        <f>'Investment from Nipa Tables'!DG9/Prices!BM39*100</f>
        <v>2464</v>
      </c>
      <c r="BO25" s="91">
        <f>'Investment from Nipa Tables'!DH9/Prices!BN39*100</f>
        <v>3700.029200244694</v>
      </c>
      <c r="BP25" s="91">
        <f>'Investment from Nipa Tables'!DI9/Prices!BO39*100</f>
        <v>4197.1812439464666</v>
      </c>
      <c r="BQ25" s="91">
        <f>'Investment from Nipa Tables'!DJ9/Prices!BP39*100</f>
        <v>3925.3521896190477</v>
      </c>
      <c r="BR25" s="91">
        <f>'Investment from Nipa Tables'!DK9/Prices!BQ39*100</f>
        <v>4977.1775260601298</v>
      </c>
      <c r="BS25" s="91">
        <f>'Investment from Nipa Tables'!DL9/Prices!BR39*100</f>
        <v>4712.9215820399577</v>
      </c>
      <c r="BT25" s="91">
        <f>'Investment from Nipa Tables'!DM9/Prices!BS39*100</f>
        <v>5090.4293933993931</v>
      </c>
      <c r="CA25" s="35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  <c r="DY25" s="91"/>
      <c r="DZ25" s="91"/>
      <c r="EA25" s="91"/>
      <c r="EB25" s="91"/>
      <c r="EC25" s="91"/>
      <c r="ED25" s="91"/>
      <c r="EE25" s="91"/>
      <c r="EF25" s="91"/>
      <c r="EG25" s="91"/>
      <c r="EH25" s="91"/>
      <c r="EI25" s="91"/>
      <c r="EJ25" s="91"/>
      <c r="EK25" s="91"/>
      <c r="EL25" s="91"/>
      <c r="EM25" s="91"/>
      <c r="EN25" s="91"/>
      <c r="EO25" s="91"/>
      <c r="EP25" s="91"/>
      <c r="EQ25" s="91"/>
      <c r="ER25" s="91"/>
    </row>
    <row r="26" spans="1:148" x14ac:dyDescent="0.25">
      <c r="A26" s="29">
        <v>17</v>
      </c>
      <c r="B26" t="s">
        <v>92</v>
      </c>
      <c r="C26" s="35"/>
      <c r="D26" s="91">
        <f>'Investment from Nipa Tables'!AW10/Prices!C40*100</f>
        <v>2974.7897146229734</v>
      </c>
      <c r="E26" s="91">
        <f>'Investment from Nipa Tables'!AX10/Prices!D40*100</f>
        <v>2045.6251198455011</v>
      </c>
      <c r="F26" s="91">
        <f>'Investment from Nipa Tables'!AY10/Prices!E40*100</f>
        <v>3021.4160573179902</v>
      </c>
      <c r="G26" s="91">
        <f>'Investment from Nipa Tables'!AZ10/Prices!F40*100</f>
        <v>5053.4904292719157</v>
      </c>
      <c r="H26" s="91">
        <f>'Investment from Nipa Tables'!BA10/Prices!G40*100</f>
        <v>4876.5925336443861</v>
      </c>
      <c r="I26" s="91">
        <f>'Investment from Nipa Tables'!BB10/Prices!H40*100</f>
        <v>6477.0254949380642</v>
      </c>
      <c r="J26" s="91">
        <f>'Investment from Nipa Tables'!BC10/Prices!I40*100</f>
        <v>7053.3910021462661</v>
      </c>
      <c r="K26" s="91">
        <f>'Investment from Nipa Tables'!BD10/Prices!J40*100</f>
        <v>5524.2417075493931</v>
      </c>
      <c r="L26" s="91">
        <f>'Investment from Nipa Tables'!BE10/Prices!K40*100</f>
        <v>7697.9726455156197</v>
      </c>
      <c r="M26" s="91">
        <f>'Investment from Nipa Tables'!BF10/Prices!L40*100</f>
        <v>7303.3743556239342</v>
      </c>
      <c r="N26" s="91">
        <f>'Investment from Nipa Tables'!BG10/Prices!M40*100</f>
        <v>4404.5228963005129</v>
      </c>
      <c r="O26" s="91">
        <f>'Investment from Nipa Tables'!BH10/Prices!N40*100</f>
        <v>4741.5669059661377</v>
      </c>
      <c r="P26" s="91">
        <f>'Investment from Nipa Tables'!BI10/Prices!O40*100</f>
        <v>5787.3413258029013</v>
      </c>
      <c r="Q26" s="91">
        <f>'Investment from Nipa Tables'!BJ10/Prices!P40*100</f>
        <v>5035.6144313979694</v>
      </c>
      <c r="R26" s="91">
        <f>'Investment from Nipa Tables'!BK10/Prices!Q40*100</f>
        <v>5718.1525320392602</v>
      </c>
      <c r="S26" s="91">
        <f>'Investment from Nipa Tables'!BL10/Prices!R40*100</f>
        <v>6709.4856480134167</v>
      </c>
      <c r="T26" s="91">
        <f>'Investment from Nipa Tables'!BM10/Prices!S40*100</f>
        <v>7219.347442851441</v>
      </c>
      <c r="U26" s="91">
        <f>'Investment from Nipa Tables'!BN10/Prices!T40*100</f>
        <v>9468.8619041347338</v>
      </c>
      <c r="V26" s="91">
        <f>'Investment from Nipa Tables'!BO10/Prices!U40*100</f>
        <v>11615.981760657589</v>
      </c>
      <c r="W26" s="91">
        <f>'Investment from Nipa Tables'!BP10/Prices!V40*100</f>
        <v>14930.083427104744</v>
      </c>
      <c r="X26" s="91">
        <f>'Investment from Nipa Tables'!BQ10/Prices!W40*100</f>
        <v>12909.198528916244</v>
      </c>
      <c r="Y26" s="91">
        <f>'Investment from Nipa Tables'!BR10/Prices!X40*100</f>
        <v>12817.271041249069</v>
      </c>
      <c r="Z26" s="91">
        <f>'Investment from Nipa Tables'!BS10/Prices!Y40*100</f>
        <v>12257.591440228971</v>
      </c>
      <c r="AA26" s="91">
        <f>'Investment from Nipa Tables'!BT10/Prices!Z40*100</f>
        <v>9259.4371701491455</v>
      </c>
      <c r="AB26" s="91">
        <f>'Investment from Nipa Tables'!BU10/Prices!AA40*100</f>
        <v>10401.317735752147</v>
      </c>
      <c r="AC26" s="91">
        <f>'Investment from Nipa Tables'!BV10/Prices!AB40*100</f>
        <v>13069.087875945979</v>
      </c>
      <c r="AD26" s="91">
        <f>'Investment from Nipa Tables'!BW10/Prices!AC40*100</f>
        <v>16155.186128512241</v>
      </c>
      <c r="AE26" s="91">
        <f>'Investment from Nipa Tables'!BX10/Prices!AD40*100</f>
        <v>15662.460787860604</v>
      </c>
      <c r="AF26" s="91">
        <f>'Investment from Nipa Tables'!BY10/Prices!AE40*100</f>
        <v>13889.951290775443</v>
      </c>
      <c r="AG26" s="91">
        <f>'Investment from Nipa Tables'!BZ10/Prices!AF40*100</f>
        <v>14309.621333636736</v>
      </c>
      <c r="AH26" s="91">
        <f>'Investment from Nipa Tables'!CA10/Prices!AG40*100</f>
        <v>17222.81388938021</v>
      </c>
      <c r="AI26" s="91">
        <f>'Investment from Nipa Tables'!CB10/Prices!AH40*100</f>
        <v>20591.122555905931</v>
      </c>
      <c r="AJ26" s="91">
        <f>'Investment from Nipa Tables'!CC10/Prices!AI40*100</f>
        <v>23074.309793232696</v>
      </c>
      <c r="AK26" s="91">
        <f>'Investment from Nipa Tables'!CD10/Prices!AJ40*100</f>
        <v>24141.381756738741</v>
      </c>
      <c r="AL26" s="91">
        <f>'Investment from Nipa Tables'!CE10/Prices!AK40*100</f>
        <v>17985.637327565411</v>
      </c>
      <c r="AM26" s="91">
        <f>'Investment from Nipa Tables'!CF10/Prices!AL40*100</f>
        <v>12701.127701527079</v>
      </c>
      <c r="AN26" s="91">
        <f>'Investment from Nipa Tables'!CG10/Prices!AM40*100</f>
        <v>14955.737832580906</v>
      </c>
      <c r="AO26" s="91">
        <f>'Investment from Nipa Tables'!CH10/Prices!AN40*100</f>
        <v>17438.280587890171</v>
      </c>
      <c r="AP26" s="91">
        <f>'Investment from Nipa Tables'!CI10/Prices!AO40*100</f>
        <v>19292.699722837224</v>
      </c>
      <c r="AQ26" s="91">
        <f>'Investment from Nipa Tables'!CJ10/Prices!AP40*100</f>
        <v>18062.637359156652</v>
      </c>
      <c r="AR26" s="91">
        <f>'Investment from Nipa Tables'!CK10/Prices!AQ40*100</f>
        <v>18371.561311833175</v>
      </c>
      <c r="AS26" s="91">
        <f>'Investment from Nipa Tables'!CL10/Prices!AR40*100</f>
        <v>21705.72479681074</v>
      </c>
      <c r="AT26" s="91">
        <f>'Investment from Nipa Tables'!CM10/Prices!AS40*100</f>
        <v>20533.128267022676</v>
      </c>
      <c r="AU26" s="91">
        <f>'Investment from Nipa Tables'!CN10/Prices!AT40*100</f>
        <v>19928.539719731296</v>
      </c>
      <c r="AV26" s="91">
        <f>'Investment from Nipa Tables'!CO10/Prices!AU40*100</f>
        <v>20548.38508394915</v>
      </c>
      <c r="AW26" s="91">
        <f>'Investment from Nipa Tables'!CP10/Prices!AV40*100</f>
        <v>21897.012591905033</v>
      </c>
      <c r="AX26" s="91">
        <f>'Investment from Nipa Tables'!CQ10/Prices!AW40*100</f>
        <v>25399.812807565693</v>
      </c>
      <c r="AY26" s="91">
        <f>'Investment from Nipa Tables'!CR10/Prices!AX40*100</f>
        <v>30754.489027888656</v>
      </c>
      <c r="AZ26" s="91">
        <f>'Investment from Nipa Tables'!CS10/Prices!AY40*100</f>
        <v>30796.79179102174</v>
      </c>
      <c r="BA26" s="91">
        <f>'Investment from Nipa Tables'!CT10/Prices!AZ40*100</f>
        <v>33044.283075282205</v>
      </c>
      <c r="BB26" s="91">
        <f>'Investment from Nipa Tables'!CU10/Prices!BA40*100</f>
        <v>33101.649034188078</v>
      </c>
      <c r="BC26" s="91">
        <f>'Investment from Nipa Tables'!CV10/Prices!BB40*100</f>
        <v>32661.037932460535</v>
      </c>
      <c r="BD26" s="91">
        <f>'Investment from Nipa Tables'!CW10/Prices!BC40*100</f>
        <v>33610.294140240258</v>
      </c>
      <c r="BE26" s="91">
        <f>'Investment from Nipa Tables'!CX10/Prices!BD40*100</f>
        <v>28649.465371071459</v>
      </c>
      <c r="BF26" s="91">
        <f>'Investment from Nipa Tables'!CY10/Prices!BE40*100</f>
        <v>25969.477808444433</v>
      </c>
      <c r="BG26" s="91">
        <f>'Investment from Nipa Tables'!CZ10/Prices!BF40*100</f>
        <v>25526.871705965019</v>
      </c>
      <c r="BH26" s="91">
        <f>'Investment from Nipa Tables'!DA10/Prices!BG40*100</f>
        <v>25171.252350988139</v>
      </c>
      <c r="BI26" s="91">
        <f>'Investment from Nipa Tables'!DB10/Prices!BH40*100</f>
        <v>28056.170137209279</v>
      </c>
      <c r="BJ26" s="91">
        <f>'Investment from Nipa Tables'!DC10/Prices!BI40*100</f>
        <v>28725.003569450117</v>
      </c>
      <c r="BK26" s="91">
        <f>'Investment from Nipa Tables'!DD10/Prices!BJ40*100</f>
        <v>29114.626264073086</v>
      </c>
      <c r="BL26" s="91">
        <f>'Investment from Nipa Tables'!DE10/Prices!BK40*100</f>
        <v>29586.574635924982</v>
      </c>
      <c r="BM26" s="91">
        <f>'Investment from Nipa Tables'!DF10/Prices!BL40*100</f>
        <v>20714.986550477963</v>
      </c>
      <c r="BN26" s="91">
        <f>'Investment from Nipa Tables'!DG10/Prices!BM40*100</f>
        <v>19834</v>
      </c>
      <c r="BO26" s="91">
        <f>'Investment from Nipa Tables'!DH10/Prices!BN40*100</f>
        <v>25564.732560565561</v>
      </c>
      <c r="BP26" s="91">
        <f>'Investment from Nipa Tables'!DI10/Prices!BO40*100</f>
        <v>28913.842170506217</v>
      </c>
      <c r="BQ26" s="91">
        <f>'Investment from Nipa Tables'!DJ10/Prices!BP40*100</f>
        <v>30185.107638774884</v>
      </c>
      <c r="BR26" s="91">
        <f>'Investment from Nipa Tables'!DK10/Prices!BQ40*100</f>
        <v>30728.353355625244</v>
      </c>
      <c r="BS26" s="91">
        <f>'Investment from Nipa Tables'!DL10/Prices!BR40*100</f>
        <v>31749.408970845143</v>
      </c>
      <c r="BT26" s="91">
        <f>'Investment from Nipa Tables'!DM10/Prices!BS40*100</f>
        <v>33294.943294858967</v>
      </c>
      <c r="CA26" s="35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</row>
    <row r="27" spans="1:148" x14ac:dyDescent="0.25">
      <c r="A27" s="29">
        <v>18</v>
      </c>
      <c r="B27" t="s">
        <v>94</v>
      </c>
      <c r="C27" s="35"/>
      <c r="D27" s="91">
        <f>'Investment from Nipa Tables'!AW11/Prices!C41*100</f>
        <v>868.68370045652432</v>
      </c>
      <c r="E27" s="91">
        <f>'Investment from Nipa Tables'!AX11/Prices!D41*100</f>
        <v>704.25948244716528</v>
      </c>
      <c r="F27" s="91">
        <f>'Investment from Nipa Tables'!AY11/Prices!E41*100</f>
        <v>815.53248067381764</v>
      </c>
      <c r="G27" s="91">
        <f>'Investment from Nipa Tables'!AZ11/Prices!F41*100</f>
        <v>1013.8650811924763</v>
      </c>
      <c r="H27" s="91">
        <f>'Investment from Nipa Tables'!BA11/Prices!G41*100</f>
        <v>870.86632281948027</v>
      </c>
      <c r="I27" s="91">
        <f>'Investment from Nipa Tables'!BB11/Prices!H41*100</f>
        <v>960.83264859511723</v>
      </c>
      <c r="J27" s="91">
        <f>'Investment from Nipa Tables'!BC11/Prices!I41*100</f>
        <v>867.42304788481658</v>
      </c>
      <c r="K27" s="91">
        <f>'Investment from Nipa Tables'!BD11/Prices!J41*100</f>
        <v>1082.4162045437949</v>
      </c>
      <c r="L27" s="91">
        <f>'Investment from Nipa Tables'!BE11/Prices!K41*100</f>
        <v>1295.5569903867647</v>
      </c>
      <c r="M27" s="91">
        <f>'Investment from Nipa Tables'!BF11/Prices!L41*100</f>
        <v>1295.7756705552006</v>
      </c>
      <c r="N27" s="91">
        <f>'Investment from Nipa Tables'!BG11/Prices!M41*100</f>
        <v>1163.5591449127076</v>
      </c>
      <c r="O27" s="91">
        <f>'Investment from Nipa Tables'!BH11/Prices!N41*100</f>
        <v>1304.6248295333178</v>
      </c>
      <c r="P27" s="91">
        <f>'Investment from Nipa Tables'!BI11/Prices!O41*100</f>
        <v>1587.0753195242119</v>
      </c>
      <c r="Q27" s="91">
        <f>'Investment from Nipa Tables'!BJ11/Prices!P41*100</f>
        <v>1542.6636282175987</v>
      </c>
      <c r="R27" s="91">
        <f>'Investment from Nipa Tables'!BK11/Prices!Q41*100</f>
        <v>1768.4931805511094</v>
      </c>
      <c r="S27" s="91">
        <f>'Investment from Nipa Tables'!BL11/Prices!R41*100</f>
        <v>1809.0665455361532</v>
      </c>
      <c r="T27" s="91">
        <f>'Investment from Nipa Tables'!BM11/Prices!S41*100</f>
        <v>2141.5237323393358</v>
      </c>
      <c r="U27" s="91">
        <f>'Investment from Nipa Tables'!BN11/Prices!T41*100</f>
        <v>2836.2950250118206</v>
      </c>
      <c r="V27" s="91">
        <f>'Investment from Nipa Tables'!BO11/Prices!U41*100</f>
        <v>3266.665959576831</v>
      </c>
      <c r="W27" s="91">
        <f>'Investment from Nipa Tables'!BP11/Prices!V41*100</f>
        <v>3203.9936893750082</v>
      </c>
      <c r="X27" s="91">
        <f>'Investment from Nipa Tables'!BQ11/Prices!W41*100</f>
        <v>3376.5329630661226</v>
      </c>
      <c r="Y27" s="91">
        <f>'Investment from Nipa Tables'!BR11/Prices!X41*100</f>
        <v>3734.3759204194198</v>
      </c>
      <c r="Z27" s="91">
        <f>'Investment from Nipa Tables'!BS11/Prices!Y41*100</f>
        <v>3788.296886350402</v>
      </c>
      <c r="AA27" s="91">
        <f>'Investment from Nipa Tables'!BT11/Prices!Z41*100</f>
        <v>3583.772043743229</v>
      </c>
      <c r="AB27" s="91">
        <f>'Investment from Nipa Tables'!BU11/Prices!AA41*100</f>
        <v>3825.3269568489641</v>
      </c>
      <c r="AC27" s="91">
        <f>'Investment from Nipa Tables'!BV11/Prices!AB41*100</f>
        <v>4253.7272739808723</v>
      </c>
      <c r="AD27" s="91">
        <f>'Investment from Nipa Tables'!BW11/Prices!AC41*100</f>
        <v>4617.3875381033449</v>
      </c>
      <c r="AE27" s="91">
        <f>'Investment from Nipa Tables'!BX11/Prices!AD41*100</f>
        <v>4366.0702048827825</v>
      </c>
      <c r="AF27" s="91">
        <f>'Investment from Nipa Tables'!BY11/Prices!AE41*100</f>
        <v>4080.5622953556344</v>
      </c>
      <c r="AG27" s="91">
        <f>'Investment from Nipa Tables'!BZ11/Prices!AF41*100</f>
        <v>4369.8723623975748</v>
      </c>
      <c r="AH27" s="91">
        <f>'Investment from Nipa Tables'!CA11/Prices!AG41*100</f>
        <v>5731.2636681550321</v>
      </c>
      <c r="AI27" s="91">
        <f>'Investment from Nipa Tables'!CB11/Prices!AH41*100</f>
        <v>6293.2954914028705</v>
      </c>
      <c r="AJ27" s="91">
        <f>'Investment from Nipa Tables'!CC11/Prices!AI41*100</f>
        <v>6739.3719917513508</v>
      </c>
      <c r="AK27" s="91">
        <f>'Investment from Nipa Tables'!CD11/Prices!AJ41*100</f>
        <v>7037.5643995970377</v>
      </c>
      <c r="AL27" s="91">
        <f>'Investment from Nipa Tables'!CE11/Prices!AK41*100</f>
        <v>6808.034717242138</v>
      </c>
      <c r="AM27" s="91">
        <f>'Investment from Nipa Tables'!CF11/Prices!AL41*100</f>
        <v>6900.3885828236789</v>
      </c>
      <c r="AN27" s="91">
        <f>'Investment from Nipa Tables'!CG11/Prices!AM41*100</f>
        <v>7831.0353231800964</v>
      </c>
      <c r="AO27" s="91">
        <f>'Investment from Nipa Tables'!CH11/Prices!AN41*100</f>
        <v>9231.6238973051259</v>
      </c>
      <c r="AP27" s="91">
        <f>'Investment from Nipa Tables'!CI11/Prices!AO41*100</f>
        <v>10262.004841729924</v>
      </c>
      <c r="AQ27" s="91">
        <f>'Investment from Nipa Tables'!CJ11/Prices!AP41*100</f>
        <v>11021.390125410344</v>
      </c>
      <c r="AR27" s="91">
        <f>'Investment from Nipa Tables'!CK11/Prices!AQ41*100</f>
        <v>12102.475627879088</v>
      </c>
      <c r="AS27" s="91">
        <f>'Investment from Nipa Tables'!CL11/Prices!AR41*100</f>
        <v>13703.10439742272</v>
      </c>
      <c r="AT27" s="91">
        <f>'Investment from Nipa Tables'!CM11/Prices!AS41*100</f>
        <v>13288.048108834511</v>
      </c>
      <c r="AU27" s="91">
        <f>'Investment from Nipa Tables'!CN11/Prices!AT41*100</f>
        <v>12452.107441809159</v>
      </c>
      <c r="AV27" s="91">
        <f>'Investment from Nipa Tables'!CO11/Prices!AU41*100</f>
        <v>12532.207434892211</v>
      </c>
      <c r="AW27" s="91">
        <f>'Investment from Nipa Tables'!CP11/Prices!AV41*100</f>
        <v>14234.468306520172</v>
      </c>
      <c r="AX27" s="91">
        <f>'Investment from Nipa Tables'!CQ11/Prices!AW41*100</f>
        <v>15966.380379135317</v>
      </c>
      <c r="AY27" s="91">
        <f>'Investment from Nipa Tables'!CR11/Prices!AX41*100</f>
        <v>19436.088246149135</v>
      </c>
      <c r="AZ27" s="91">
        <f>'Investment from Nipa Tables'!CS11/Prices!AY41*100</f>
        <v>20776.10781098987</v>
      </c>
      <c r="BA27" s="91">
        <f>'Investment from Nipa Tables'!CT11/Prices!AZ41*100</f>
        <v>21359.357016088492</v>
      </c>
      <c r="BB27" s="91">
        <f>'Investment from Nipa Tables'!CU11/Prices!BA41*100</f>
        <v>23089.362186191447</v>
      </c>
      <c r="BC27" s="91">
        <f>'Investment from Nipa Tables'!CV11/Prices!BB41*100</f>
        <v>24375.214175939844</v>
      </c>
      <c r="BD27" s="91">
        <f>'Investment from Nipa Tables'!CW11/Prices!BC41*100</f>
        <v>28660.212992472509</v>
      </c>
      <c r="BE27" s="91">
        <f>'Investment from Nipa Tables'!CX11/Prices!BD41*100</f>
        <v>26639.587774917589</v>
      </c>
      <c r="BF27" s="91">
        <f>'Investment from Nipa Tables'!CY11/Prices!BE41*100</f>
        <v>24186.061117295783</v>
      </c>
      <c r="BG27" s="91">
        <f>'Investment from Nipa Tables'!CZ11/Prices!BF41*100</f>
        <v>24125.348617496169</v>
      </c>
      <c r="BH27" s="91">
        <f>'Investment from Nipa Tables'!DA11/Prices!BG41*100</f>
        <v>24805.067255986254</v>
      </c>
      <c r="BI27" s="91">
        <f>'Investment from Nipa Tables'!DB11/Prices!BH41*100</f>
        <v>27150.558953722997</v>
      </c>
      <c r="BJ27" s="91">
        <f>'Investment from Nipa Tables'!DC11/Prices!BI41*100</f>
        <v>30268.272793968441</v>
      </c>
      <c r="BK27" s="91">
        <f>'Investment from Nipa Tables'!DD11/Prices!BJ41*100</f>
        <v>32213.367073921792</v>
      </c>
      <c r="BL27" s="91">
        <f>'Investment from Nipa Tables'!DE11/Prices!BK41*100</f>
        <v>30765.784229838777</v>
      </c>
      <c r="BM27" s="91">
        <f>'Investment from Nipa Tables'!DF11/Prices!BL41*100</f>
        <v>23925.693877185728</v>
      </c>
      <c r="BN27" s="91">
        <f>'Investment from Nipa Tables'!DG11/Prices!BM41*100</f>
        <v>24322</v>
      </c>
      <c r="BO27" s="91">
        <f>'Investment from Nipa Tables'!DH11/Prices!BN41*100</f>
        <v>37115.869074102484</v>
      </c>
      <c r="BP27" s="91">
        <f>'Investment from Nipa Tables'!DI11/Prices!BO41*100</f>
        <v>36853.356559889122</v>
      </c>
      <c r="BQ27" s="91">
        <f>'Investment from Nipa Tables'!DJ11/Prices!BP41*100</f>
        <v>38260.425579677692</v>
      </c>
      <c r="BR27" s="91">
        <f>'Investment from Nipa Tables'!DK11/Prices!BQ41*100</f>
        <v>45684.2666326244</v>
      </c>
      <c r="BS27" s="91">
        <f>'Investment from Nipa Tables'!DL11/Prices!BR41*100</f>
        <v>46327.909163389828</v>
      </c>
      <c r="BT27" s="91">
        <f>'Investment from Nipa Tables'!DM11/Prices!BS41*100</f>
        <v>50670.122877996349</v>
      </c>
      <c r="CA27" s="35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  <c r="EM27" s="91"/>
      <c r="EN27" s="91"/>
      <c r="EO27" s="91"/>
      <c r="EP27" s="91"/>
      <c r="EQ27" s="91"/>
      <c r="ER27" s="91"/>
    </row>
    <row r="28" spans="1:148" x14ac:dyDescent="0.25">
      <c r="A28" s="29">
        <v>19</v>
      </c>
      <c r="B28" t="s">
        <v>96</v>
      </c>
      <c r="C28" s="35"/>
      <c r="D28" s="91">
        <f>'Investment from Nipa Tables'!AW12/Prices!C42*100</f>
        <v>4325.8651985442366</v>
      </c>
      <c r="E28" s="91">
        <f>'Investment from Nipa Tables'!AX12/Prices!D42*100</f>
        <v>3306.3047744397368</v>
      </c>
      <c r="F28" s="91">
        <f>'Investment from Nipa Tables'!AY12/Prices!E42*100</f>
        <v>3450.0906288508504</v>
      </c>
      <c r="G28" s="91">
        <f>'Investment from Nipa Tables'!AZ12/Prices!F42*100</f>
        <v>4751.2266788997877</v>
      </c>
      <c r="H28" s="91">
        <f>'Investment from Nipa Tables'!BA12/Prices!G42*100</f>
        <v>3980.0098204108622</v>
      </c>
      <c r="I28" s="91">
        <f>'Investment from Nipa Tables'!BB12/Prices!H42*100</f>
        <v>4739.2697473347798</v>
      </c>
      <c r="J28" s="91">
        <f>'Investment from Nipa Tables'!BC12/Prices!I42*100</f>
        <v>4592.0750756612979</v>
      </c>
      <c r="K28" s="91">
        <f>'Investment from Nipa Tables'!BD12/Prices!J42*100</f>
        <v>5349.3446201366032</v>
      </c>
      <c r="L28" s="91">
        <f>'Investment from Nipa Tables'!BE12/Prices!K42*100</f>
        <v>6194.2841572113221</v>
      </c>
      <c r="M28" s="91">
        <f>'Investment from Nipa Tables'!BF12/Prices!L42*100</f>
        <v>6559.3521741432778</v>
      </c>
      <c r="N28" s="91">
        <f>'Investment from Nipa Tables'!BG12/Prices!M42*100</f>
        <v>5578.4710198241864</v>
      </c>
      <c r="O28" s="91">
        <f>'Investment from Nipa Tables'!BH12/Prices!N42*100</f>
        <v>5784.9400766285025</v>
      </c>
      <c r="P28" s="91">
        <f>'Investment from Nipa Tables'!BI12/Prices!O42*100</f>
        <v>6266.6427464938788</v>
      </c>
      <c r="Q28" s="91">
        <f>'Investment from Nipa Tables'!BJ12/Prices!P42*100</f>
        <v>5923.3744177050421</v>
      </c>
      <c r="R28" s="91">
        <f>'Investment from Nipa Tables'!BK12/Prices!Q42*100</f>
        <v>6423.6414395058273</v>
      </c>
      <c r="S28" s="91">
        <f>'Investment from Nipa Tables'!BL12/Prices!R42*100</f>
        <v>7405.5175777297354</v>
      </c>
      <c r="T28" s="91">
        <f>'Investment from Nipa Tables'!BM12/Prices!S42*100</f>
        <v>9308.2571527189393</v>
      </c>
      <c r="U28" s="91">
        <f>'Investment from Nipa Tables'!BN12/Prices!T42*100</f>
        <v>10746.476764609455</v>
      </c>
      <c r="V28" s="91">
        <f>'Investment from Nipa Tables'!BO12/Prices!U42*100</f>
        <v>12364.164490345878</v>
      </c>
      <c r="W28" s="91">
        <f>'Investment from Nipa Tables'!BP12/Prices!V42*100</f>
        <v>11394.639329200376</v>
      </c>
      <c r="X28" s="91">
        <f>'Investment from Nipa Tables'!BQ12/Prices!W42*100</f>
        <v>10843.5537970117</v>
      </c>
      <c r="Y28" s="91">
        <f>'Investment from Nipa Tables'!BR12/Prices!X42*100</f>
        <v>12085.162009677326</v>
      </c>
      <c r="Z28" s="91">
        <f>'Investment from Nipa Tables'!BS12/Prices!Y42*100</f>
        <v>12038.340460780602</v>
      </c>
      <c r="AA28" s="91">
        <f>'Investment from Nipa Tables'!BT12/Prices!Z42*100</f>
        <v>11209.169051492132</v>
      </c>
      <c r="AB28" s="91">
        <f>'Investment from Nipa Tables'!BU12/Prices!AA42*100</f>
        <v>11614.683479180047</v>
      </c>
      <c r="AC28" s="91">
        <f>'Investment from Nipa Tables'!BV12/Prices!AB42*100</f>
        <v>14552.501564705157</v>
      </c>
      <c r="AD28" s="91">
        <f>'Investment from Nipa Tables'!BW12/Prices!AC42*100</f>
        <v>17652.936142451585</v>
      </c>
      <c r="AE28" s="91">
        <f>'Investment from Nipa Tables'!BX12/Prices!AD42*100</f>
        <v>17810.715975628769</v>
      </c>
      <c r="AF28" s="91">
        <f>'Investment from Nipa Tables'!BY12/Prices!AE42*100</f>
        <v>16607.838740078718</v>
      </c>
      <c r="AG28" s="91">
        <f>'Investment from Nipa Tables'!BZ12/Prices!AF42*100</f>
        <v>19924.996839574022</v>
      </c>
      <c r="AH28" s="91">
        <f>'Investment from Nipa Tables'!CA12/Prices!AG42*100</f>
        <v>25467.514829895234</v>
      </c>
      <c r="AI28" s="91">
        <f>'Investment from Nipa Tables'!CB12/Prices!AH42*100</f>
        <v>27436.833094130725</v>
      </c>
      <c r="AJ28" s="91">
        <f>'Investment from Nipa Tables'!CC12/Prices!AI42*100</f>
        <v>27730.044517667393</v>
      </c>
      <c r="AK28" s="91">
        <f>'Investment from Nipa Tables'!CD12/Prices!AJ42*100</f>
        <v>27749.420275538803</v>
      </c>
      <c r="AL28" s="91">
        <f>'Investment from Nipa Tables'!CE12/Prices!AK42*100</f>
        <v>24014.037973462106</v>
      </c>
      <c r="AM28" s="91">
        <f>'Investment from Nipa Tables'!CF12/Prices!AL42*100</f>
        <v>20035.728013531567</v>
      </c>
      <c r="AN28" s="91">
        <f>'Investment from Nipa Tables'!CG12/Prices!AM42*100</f>
        <v>22802.81902435267</v>
      </c>
      <c r="AO28" s="91">
        <f>'Investment from Nipa Tables'!CH12/Prices!AN42*100</f>
        <v>29521.725280885414</v>
      </c>
      <c r="AP28" s="91">
        <f>'Investment from Nipa Tables'!CI12/Prices!AO42*100</f>
        <v>32891.354947176245</v>
      </c>
      <c r="AQ28" s="91">
        <f>'Investment from Nipa Tables'!CJ12/Prices!AP42*100</f>
        <v>30184.331162668353</v>
      </c>
      <c r="AR28" s="91">
        <f>'Investment from Nipa Tables'!CK12/Prices!AQ42*100</f>
        <v>32196.914757436603</v>
      </c>
      <c r="AS28" s="91">
        <f>'Investment from Nipa Tables'!CL12/Prices!AR42*100</f>
        <v>32827.003341187301</v>
      </c>
      <c r="AT28" s="91">
        <f>'Investment from Nipa Tables'!CM12/Prices!AS42*100</f>
        <v>33156.231320939507</v>
      </c>
      <c r="AU28" s="91">
        <f>'Investment from Nipa Tables'!CN12/Prices!AT42*100</f>
        <v>30081.715378684716</v>
      </c>
      <c r="AV28" s="91">
        <f>'Investment from Nipa Tables'!CO12/Prices!AU42*100</f>
        <v>29689.6210493002</v>
      </c>
      <c r="AW28" s="91">
        <f>'Investment from Nipa Tables'!CP12/Prices!AV42*100</f>
        <v>34722.238314665257</v>
      </c>
      <c r="AX28" s="91">
        <f>'Investment from Nipa Tables'!CQ12/Prices!AW42*100</f>
        <v>39270.485395361247</v>
      </c>
      <c r="AY28" s="91">
        <f>'Investment from Nipa Tables'!CR12/Prices!AX42*100</f>
        <v>44013.480003005483</v>
      </c>
      <c r="AZ28" s="91">
        <f>'Investment from Nipa Tables'!CS12/Prices!AY42*100</f>
        <v>46197.28213890882</v>
      </c>
      <c r="BA28" s="91">
        <f>'Investment from Nipa Tables'!CT12/Prices!AZ42*100</f>
        <v>47715.863235750745</v>
      </c>
      <c r="BB28" s="91">
        <f>'Investment from Nipa Tables'!CU12/Prices!BA42*100</f>
        <v>51991.141343645599</v>
      </c>
      <c r="BC28" s="91">
        <f>'Investment from Nipa Tables'!CV12/Prices!BB42*100</f>
        <v>50857.187878901728</v>
      </c>
      <c r="BD28" s="91">
        <f>'Investment from Nipa Tables'!CW12/Prices!BC42*100</f>
        <v>54320.273331067008</v>
      </c>
      <c r="BE28" s="91">
        <f>'Investment from Nipa Tables'!CX12/Prices!BD42*100</f>
        <v>50308.841638283637</v>
      </c>
      <c r="BF28" s="91">
        <f>'Investment from Nipa Tables'!CY12/Prices!BE42*100</f>
        <v>49341.520304039834</v>
      </c>
      <c r="BG28" s="91">
        <f>'Investment from Nipa Tables'!CZ12/Prices!BF42*100</f>
        <v>52012.794250548075</v>
      </c>
      <c r="BH28" s="91">
        <f>'Investment from Nipa Tables'!DA12/Prices!BG42*100</f>
        <v>55889.723032220958</v>
      </c>
      <c r="BI28" s="91">
        <f>'Investment from Nipa Tables'!DB12/Prices!BH42*100</f>
        <v>64876.655471135993</v>
      </c>
      <c r="BJ28" s="91">
        <f>'Investment from Nipa Tables'!DC12/Prices!BI42*100</f>
        <v>69968.626788167909</v>
      </c>
      <c r="BK28" s="91">
        <f>'Investment from Nipa Tables'!DD12/Prices!BJ42*100</f>
        <v>69769.186574516207</v>
      </c>
      <c r="BL28" s="91">
        <f>'Investment from Nipa Tables'!DE12/Prices!BK42*100</f>
        <v>66732.032327531619</v>
      </c>
      <c r="BM28" s="91">
        <f>'Investment from Nipa Tables'!DF12/Prices!BL42*100</f>
        <v>52031.104123798716</v>
      </c>
      <c r="BN28" s="91">
        <f>'Investment from Nipa Tables'!DG12/Prices!BM42*100</f>
        <v>53474</v>
      </c>
      <c r="BO28" s="91">
        <f>'Investment from Nipa Tables'!DH12/Prices!BN42*100</f>
        <v>63666.776245395384</v>
      </c>
      <c r="BP28" s="91">
        <f>'Investment from Nipa Tables'!DI12/Prices!BO42*100</f>
        <v>74874.756035278537</v>
      </c>
      <c r="BQ28" s="91">
        <f>'Investment from Nipa Tables'!DJ12/Prices!BP42*100</f>
        <v>72411.824740338823</v>
      </c>
      <c r="BR28" s="91">
        <f>'Investment from Nipa Tables'!DK12/Prices!BQ42*100</f>
        <v>75690.79667050195</v>
      </c>
      <c r="BS28" s="91">
        <f>'Investment from Nipa Tables'!DL12/Prices!BR42*100</f>
        <v>78991.392403784208</v>
      </c>
      <c r="BT28" s="91">
        <f>'Investment from Nipa Tables'!DM12/Prices!BS42*100</f>
        <v>82562.544031618978</v>
      </c>
      <c r="CA28" s="35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  <c r="DY28" s="91"/>
      <c r="DZ28" s="91"/>
      <c r="EA28" s="91"/>
      <c r="EB28" s="91"/>
      <c r="EC28" s="91"/>
      <c r="ED28" s="91"/>
      <c r="EE28" s="91"/>
      <c r="EF28" s="91"/>
      <c r="EG28" s="91"/>
      <c r="EH28" s="91"/>
      <c r="EI28" s="91"/>
      <c r="EJ28" s="91"/>
      <c r="EK28" s="91"/>
      <c r="EL28" s="91"/>
      <c r="EM28" s="91"/>
      <c r="EN28" s="91"/>
      <c r="EO28" s="91"/>
      <c r="EP28" s="91"/>
      <c r="EQ28" s="91"/>
      <c r="ER28" s="91"/>
    </row>
    <row r="29" spans="1:148" x14ac:dyDescent="0.25">
      <c r="A29" s="29">
        <v>20</v>
      </c>
      <c r="B29" t="s">
        <v>98</v>
      </c>
      <c r="C29" s="35"/>
      <c r="D29" s="91">
        <f>'Investment from Nipa Tables'!AW13/Prices!C43*100</f>
        <v>1013.1869040079939</v>
      </c>
      <c r="E29" s="91">
        <f>'Investment from Nipa Tables'!AX13/Prices!D43*100</f>
        <v>924.45636217908088</v>
      </c>
      <c r="F29" s="91">
        <f>'Investment from Nipa Tables'!AY13/Prices!E43*100</f>
        <v>1099.7713359844961</v>
      </c>
      <c r="G29" s="91">
        <f>'Investment from Nipa Tables'!AZ13/Prices!F43*100</f>
        <v>1518.3596718900289</v>
      </c>
      <c r="H29" s="91">
        <f>'Investment from Nipa Tables'!BA13/Prices!G43*100</f>
        <v>1627.6106916510155</v>
      </c>
      <c r="I29" s="91">
        <f>'Investment from Nipa Tables'!BB13/Prices!H43*100</f>
        <v>1743.4931546038947</v>
      </c>
      <c r="J29" s="91">
        <f>'Investment from Nipa Tables'!BC13/Prices!I43*100</f>
        <v>1987.6805351127696</v>
      </c>
      <c r="K29" s="91">
        <f>'Investment from Nipa Tables'!BD13/Prices!J43*100</f>
        <v>1908.6144889573961</v>
      </c>
      <c r="L29" s="91">
        <f>'Investment from Nipa Tables'!BE13/Prices!K43*100</f>
        <v>2627.2113654788045</v>
      </c>
      <c r="M29" s="91">
        <f>'Investment from Nipa Tables'!BF13/Prices!L43*100</f>
        <v>2586.1374182478103</v>
      </c>
      <c r="N29" s="91">
        <f>'Investment from Nipa Tables'!BG13/Prices!M43*100</f>
        <v>2133.5953292415193</v>
      </c>
      <c r="O29" s="91">
        <f>'Investment from Nipa Tables'!BH13/Prices!N43*100</f>
        <v>2280.5745285663997</v>
      </c>
      <c r="P29" s="91">
        <f>'Investment from Nipa Tables'!BI13/Prices!O43*100</f>
        <v>2619.3284867172997</v>
      </c>
      <c r="Q29" s="91">
        <f>'Investment from Nipa Tables'!BJ13/Prices!P43*100</f>
        <v>2627.7567218711056</v>
      </c>
      <c r="R29" s="91">
        <f>'Investment from Nipa Tables'!BK13/Prices!Q43*100</f>
        <v>2868.8761496545781</v>
      </c>
      <c r="S29" s="91">
        <f>'Investment from Nipa Tables'!BL13/Prices!R43*100</f>
        <v>3101.0245060437528</v>
      </c>
      <c r="T29" s="91">
        <f>'Investment from Nipa Tables'!BM13/Prices!S43*100</f>
        <v>3759.6787677047992</v>
      </c>
      <c r="U29" s="91">
        <f>'Investment from Nipa Tables'!BN13/Prices!T43*100</f>
        <v>4263.1861338372773</v>
      </c>
      <c r="V29" s="91">
        <f>'Investment from Nipa Tables'!BO13/Prices!U43*100</f>
        <v>5227.930591551165</v>
      </c>
      <c r="W29" s="91">
        <f>'Investment from Nipa Tables'!BP13/Prices!V43*100</f>
        <v>5450.232961332712</v>
      </c>
      <c r="X29" s="91">
        <f>'Investment from Nipa Tables'!BQ13/Prices!W43*100</f>
        <v>5208.4952485158974</v>
      </c>
      <c r="Y29" s="91">
        <f>'Investment from Nipa Tables'!BR13/Prices!X43*100</f>
        <v>5519.9907918902827</v>
      </c>
      <c r="Z29" s="91">
        <f>'Investment from Nipa Tables'!BS13/Prices!Y43*100</f>
        <v>5312.9502431808196</v>
      </c>
      <c r="AA29" s="91">
        <f>'Investment from Nipa Tables'!BT13/Prices!Z43*100</f>
        <v>4928.8736677193519</v>
      </c>
      <c r="AB29" s="91">
        <f>'Investment from Nipa Tables'!BU13/Prices!AA43*100</f>
        <v>5145.8856791665567</v>
      </c>
      <c r="AC29" s="91">
        <f>'Investment from Nipa Tables'!BV13/Prices!AB43*100</f>
        <v>6065.2528744435403</v>
      </c>
      <c r="AD29" s="91">
        <f>'Investment from Nipa Tables'!BW13/Prices!AC43*100</f>
        <v>7009.953660756416</v>
      </c>
      <c r="AE29" s="91">
        <f>'Investment from Nipa Tables'!BX13/Prices!AD43*100</f>
        <v>6814.0277694543302</v>
      </c>
      <c r="AF29" s="91">
        <f>'Investment from Nipa Tables'!BY13/Prices!AE43*100</f>
        <v>5880.5722376345484</v>
      </c>
      <c r="AG29" s="91">
        <f>'Investment from Nipa Tables'!BZ13/Prices!AF43*100</f>
        <v>7239.2530157861156</v>
      </c>
      <c r="AH29" s="91">
        <f>'Investment from Nipa Tables'!CA13/Prices!AG43*100</f>
        <v>7371.0767409696573</v>
      </c>
      <c r="AI29" s="91">
        <f>'Investment from Nipa Tables'!CB13/Prices!AH43*100</f>
        <v>8019.039425354038</v>
      </c>
      <c r="AJ29" s="91">
        <f>'Investment from Nipa Tables'!CC13/Prices!AI43*100</f>
        <v>8489.2771772917222</v>
      </c>
      <c r="AK29" s="91">
        <f>'Investment from Nipa Tables'!CD13/Prices!AJ43*100</f>
        <v>9023.3481232981521</v>
      </c>
      <c r="AL29" s="91">
        <f>'Investment from Nipa Tables'!CE13/Prices!AK43*100</f>
        <v>7050.1019752357724</v>
      </c>
      <c r="AM29" s="91">
        <f>'Investment from Nipa Tables'!CF13/Prices!AL43*100</f>
        <v>6843.4207287370609</v>
      </c>
      <c r="AN29" s="91">
        <f>'Investment from Nipa Tables'!CG13/Prices!AM43*100</f>
        <v>8006.2414964258041</v>
      </c>
      <c r="AO29" s="91">
        <f>'Investment from Nipa Tables'!CH13/Prices!AN43*100</f>
        <v>9377.2474185068986</v>
      </c>
      <c r="AP29" s="91">
        <f>'Investment from Nipa Tables'!CI13/Prices!AO43*100</f>
        <v>9130.0344770375668</v>
      </c>
      <c r="AQ29" s="91">
        <f>'Investment from Nipa Tables'!CJ13/Prices!AP43*100</f>
        <v>10062.439573678821</v>
      </c>
      <c r="AR29" s="91">
        <f>'Investment from Nipa Tables'!CK13/Prices!AQ43*100</f>
        <v>10375.588694604419</v>
      </c>
      <c r="AS29" s="91">
        <f>'Investment from Nipa Tables'!CL13/Prices!AR43*100</f>
        <v>11356.248224306784</v>
      </c>
      <c r="AT29" s="91">
        <f>'Investment from Nipa Tables'!CM13/Prices!AS43*100</f>
        <v>11250.274022555479</v>
      </c>
      <c r="AU29" s="91">
        <f>'Investment from Nipa Tables'!CN13/Prices!AT43*100</f>
        <v>10386.412130491626</v>
      </c>
      <c r="AV29" s="91">
        <f>'Investment from Nipa Tables'!CO13/Prices!AU43*100</f>
        <v>10586.268103210992</v>
      </c>
      <c r="AW29" s="91">
        <f>'Investment from Nipa Tables'!CP13/Prices!AV43*100</f>
        <v>11240.467004059577</v>
      </c>
      <c r="AX29" s="91">
        <f>'Investment from Nipa Tables'!CQ13/Prices!AW43*100</f>
        <v>12706.603564427891</v>
      </c>
      <c r="AY29" s="91">
        <f>'Investment from Nipa Tables'!CR13/Prices!AX43*100</f>
        <v>14368.573214299735</v>
      </c>
      <c r="AZ29" s="91">
        <f>'Investment from Nipa Tables'!CS13/Prices!AY43*100</f>
        <v>14895.230643908528</v>
      </c>
      <c r="BA29" s="91">
        <f>'Investment from Nipa Tables'!CT13/Prices!AZ43*100</f>
        <v>16155.628169190899</v>
      </c>
      <c r="BB29" s="91">
        <f>'Investment from Nipa Tables'!CU13/Prices!BA43*100</f>
        <v>17532.787158828884</v>
      </c>
      <c r="BC29" s="91">
        <f>'Investment from Nipa Tables'!CV13/Prices!BB43*100</f>
        <v>19649.076267151351</v>
      </c>
      <c r="BD29" s="91">
        <f>'Investment from Nipa Tables'!CW13/Prices!BC43*100</f>
        <v>23125.733607039652</v>
      </c>
      <c r="BE29" s="91">
        <f>'Investment from Nipa Tables'!CX13/Prices!BD43*100</f>
        <v>21594.941606586526</v>
      </c>
      <c r="BF29" s="91">
        <f>'Investment from Nipa Tables'!CY13/Prices!BE43*100</f>
        <v>19547.402979294584</v>
      </c>
      <c r="BG29" s="91">
        <f>'Investment from Nipa Tables'!CZ13/Prices!BF43*100</f>
        <v>20811.874206943547</v>
      </c>
      <c r="BH29" s="91">
        <f>'Investment from Nipa Tables'!DA13/Prices!BG43*100</f>
        <v>24040.577922202719</v>
      </c>
      <c r="BI29" s="91">
        <f>'Investment from Nipa Tables'!DB13/Prices!BH43*100</f>
        <v>27214.61496521622</v>
      </c>
      <c r="BJ29" s="91">
        <f>'Investment from Nipa Tables'!DC13/Prices!BI43*100</f>
        <v>32021.846221929089</v>
      </c>
      <c r="BK29" s="91">
        <f>'Investment from Nipa Tables'!DD13/Prices!BJ43*100</f>
        <v>33894.589949245179</v>
      </c>
      <c r="BL29" s="91">
        <f>'Investment from Nipa Tables'!DE13/Prices!BK43*100</f>
        <v>31639.198583951587</v>
      </c>
      <c r="BM29" s="91">
        <f>'Investment from Nipa Tables'!DF13/Prices!BL43*100</f>
        <v>24884.200218262733</v>
      </c>
      <c r="BN29" s="91">
        <f>'Investment from Nipa Tables'!DG13/Prices!BM43*100</f>
        <v>28198</v>
      </c>
      <c r="BO29" s="91">
        <f>'Investment from Nipa Tables'!DH13/Prices!BN43*100</f>
        <v>31063.72932492186</v>
      </c>
      <c r="BP29" s="91">
        <f>'Investment from Nipa Tables'!DI13/Prices!BO43*100</f>
        <v>32294.141464804823</v>
      </c>
      <c r="BQ29" s="91">
        <f>'Investment from Nipa Tables'!DJ13/Prices!BP43*100</f>
        <v>33987.683796127203</v>
      </c>
      <c r="BR29" s="91">
        <f>'Investment from Nipa Tables'!DK13/Prices!BQ43*100</f>
        <v>35261.522139143533</v>
      </c>
      <c r="BS29" s="91">
        <f>'Investment from Nipa Tables'!DL13/Prices!BR43*100</f>
        <v>34778.570260026427</v>
      </c>
      <c r="BT29" s="91">
        <f>'Investment from Nipa Tables'!DM13/Prices!BS43*100</f>
        <v>36027.690898272966</v>
      </c>
      <c r="CA29" s="35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</row>
    <row r="30" spans="1:148" x14ac:dyDescent="0.25">
      <c r="A30" s="29">
        <v>30</v>
      </c>
      <c r="B30" t="s">
        <v>109</v>
      </c>
      <c r="C30" s="35"/>
      <c r="D30" s="91">
        <f>'Investment from Nipa Tables'!AW14/Prices!C44*100</f>
        <v>371.08390451900215</v>
      </c>
      <c r="E30" s="91">
        <f>'Investment from Nipa Tables'!AX14/Prices!D44*100</f>
        <v>392.26077352140283</v>
      </c>
      <c r="F30" s="91">
        <f>'Investment from Nipa Tables'!AY14/Prices!E44*100</f>
        <v>462.7634574001674</v>
      </c>
      <c r="G30" s="91">
        <f>'Investment from Nipa Tables'!AZ14/Prices!F44*100</f>
        <v>486.17944709708871</v>
      </c>
      <c r="H30" s="91">
        <f>'Investment from Nipa Tables'!BA14/Prices!G44*100</f>
        <v>478.32810198868924</v>
      </c>
      <c r="I30" s="91">
        <f>'Investment from Nipa Tables'!BB14/Prices!H44*100</f>
        <v>440.53811124715816</v>
      </c>
      <c r="J30" s="91">
        <f>'Investment from Nipa Tables'!BC14/Prices!I44*100</f>
        <v>478.50292951134452</v>
      </c>
      <c r="K30" s="91">
        <f>'Investment from Nipa Tables'!BD14/Prices!J44*100</f>
        <v>554.15196408171073</v>
      </c>
      <c r="L30" s="91">
        <f>'Investment from Nipa Tables'!BE14/Prices!K44*100</f>
        <v>619.45643838625131</v>
      </c>
      <c r="M30" s="91">
        <f>'Investment from Nipa Tables'!BF14/Prices!L44*100</f>
        <v>546.25733591694234</v>
      </c>
      <c r="N30" s="91">
        <f>'Investment from Nipa Tables'!BG14/Prices!M44*100</f>
        <v>497.48594586678729</v>
      </c>
      <c r="O30" s="91">
        <f>'Investment from Nipa Tables'!BH14/Prices!N44*100</f>
        <v>525.91371420203234</v>
      </c>
      <c r="P30" s="91">
        <f>'Investment from Nipa Tables'!BI14/Prices!O44*100</f>
        <v>538.61737317684526</v>
      </c>
      <c r="Q30" s="91">
        <f>'Investment from Nipa Tables'!BJ14/Prices!P44*100</f>
        <v>494.23956491492402</v>
      </c>
      <c r="R30" s="91">
        <f>'Investment from Nipa Tables'!BK14/Prices!Q44*100</f>
        <v>523.337447696651</v>
      </c>
      <c r="S30" s="91">
        <f>'Investment from Nipa Tables'!BL14/Prices!R44*100</f>
        <v>575.47771289043192</v>
      </c>
      <c r="T30" s="91">
        <f>'Investment from Nipa Tables'!BM14/Prices!S44*100</f>
        <v>643.36528337659774</v>
      </c>
      <c r="U30" s="91">
        <f>'Investment from Nipa Tables'!BN14/Prices!T44*100</f>
        <v>670.729196403331</v>
      </c>
      <c r="V30" s="91">
        <f>'Investment from Nipa Tables'!BO14/Prices!U44*100</f>
        <v>669.22205267686081</v>
      </c>
      <c r="W30" s="91">
        <f>'Investment from Nipa Tables'!BP14/Prices!V44*100</f>
        <v>748.71634852951536</v>
      </c>
      <c r="X30" s="91">
        <f>'Investment from Nipa Tables'!BQ14/Prices!W44*100</f>
        <v>1001.4794531597172</v>
      </c>
      <c r="Y30" s="91">
        <f>'Investment from Nipa Tables'!BR14/Prices!X44*100</f>
        <v>1232.812169424762</v>
      </c>
      <c r="Z30" s="91">
        <f>'Investment from Nipa Tables'!BS14/Prices!Y44*100</f>
        <v>1534.7089987799452</v>
      </c>
      <c r="AA30" s="91">
        <f>'Investment from Nipa Tables'!BT14/Prices!Z44*100</f>
        <v>1749.9535707843461</v>
      </c>
      <c r="AB30" s="91">
        <f>'Investment from Nipa Tables'!BU14/Prices!AA44*100</f>
        <v>1995.7453688416933</v>
      </c>
      <c r="AC30" s="91">
        <f>'Investment from Nipa Tables'!BV14/Prices!AB44*100</f>
        <v>2078.0698653064132</v>
      </c>
      <c r="AD30" s="91">
        <f>'Investment from Nipa Tables'!BW14/Prices!AC44*100</f>
        <v>1946.6625061767427</v>
      </c>
      <c r="AE30" s="91">
        <f>'Investment from Nipa Tables'!BX14/Prices!AD44*100</f>
        <v>1398.2573316781488</v>
      </c>
      <c r="AF30" s="91">
        <f>'Investment from Nipa Tables'!BY14/Prices!AE44*100</f>
        <v>1389.9072955317386</v>
      </c>
      <c r="AG30" s="91">
        <f>'Investment from Nipa Tables'!BZ14/Prices!AF44*100</f>
        <v>1573.0031812168913</v>
      </c>
      <c r="AH30" s="91">
        <f>'Investment from Nipa Tables'!CA14/Prices!AG44*100</f>
        <v>1736.8548387558867</v>
      </c>
      <c r="AI30" s="91">
        <f>'Investment from Nipa Tables'!CB14/Prices!AH44*100</f>
        <v>1729.6459863294679</v>
      </c>
      <c r="AJ30" s="91">
        <f>'Investment from Nipa Tables'!CC14/Prices!AI44*100</f>
        <v>1646.4119704909272</v>
      </c>
      <c r="AK30" s="91">
        <f>'Investment from Nipa Tables'!CD14/Prices!AJ44*100</f>
        <v>1611.3375960932071</v>
      </c>
      <c r="AL30" s="91">
        <f>'Investment from Nipa Tables'!CE14/Prices!AK44*100</f>
        <v>1526.2660027674199</v>
      </c>
      <c r="AM30" s="91">
        <f>'Investment from Nipa Tables'!CF14/Prices!AL44*100</f>
        <v>1512.4799333187157</v>
      </c>
      <c r="AN30" s="91">
        <f>'Investment from Nipa Tables'!CG14/Prices!AM44*100</f>
        <v>1565.6492364066303</v>
      </c>
      <c r="AO30" s="91">
        <f>'Investment from Nipa Tables'!CH14/Prices!AN44*100</f>
        <v>1823.9963012347218</v>
      </c>
      <c r="AP30" s="91">
        <f>'Investment from Nipa Tables'!CI14/Prices!AO44*100</f>
        <v>1883.2074737146929</v>
      </c>
      <c r="AQ30" s="91">
        <f>'Investment from Nipa Tables'!CJ14/Prices!AP44*100</f>
        <v>1971.0847768442395</v>
      </c>
      <c r="AR30" s="91">
        <f>'Investment from Nipa Tables'!CK14/Prices!AQ44*100</f>
        <v>1902.7954444249406</v>
      </c>
      <c r="AS30" s="91">
        <f>'Investment from Nipa Tables'!CL14/Prices!AR44*100</f>
        <v>1762.7758400200162</v>
      </c>
      <c r="AT30" s="91">
        <f>'Investment from Nipa Tables'!CM14/Prices!AS44*100</f>
        <v>1572.2050504654326</v>
      </c>
      <c r="AU30" s="91">
        <f>'Investment from Nipa Tables'!CN14/Prices!AT44*100</f>
        <v>1365.9245685248534</v>
      </c>
      <c r="AV30" s="91">
        <f>'Investment from Nipa Tables'!CO14/Prices!AU44*100</f>
        <v>1306.9661436706729</v>
      </c>
      <c r="AW30" s="91">
        <f>'Investment from Nipa Tables'!CP14/Prices!AV44*100</f>
        <v>1490.0777838618983</v>
      </c>
      <c r="AX30" s="91">
        <f>'Investment from Nipa Tables'!CQ14/Prices!AW44*100</f>
        <v>1657.2758852615391</v>
      </c>
      <c r="AY30" s="91">
        <f>'Investment from Nipa Tables'!CR14/Prices!AX44*100</f>
        <v>1760.0304042323799</v>
      </c>
      <c r="AZ30" s="91">
        <f>'Investment from Nipa Tables'!CS14/Prices!AY44*100</f>
        <v>1878.8387934165585</v>
      </c>
      <c r="BA30" s="91">
        <f>'Investment from Nipa Tables'!CT14/Prices!AZ44*100</f>
        <v>1938.7669503635739</v>
      </c>
      <c r="BB30" s="91">
        <f>'Investment from Nipa Tables'!CU14/Prices!BA44*100</f>
        <v>2154.7524048187365</v>
      </c>
      <c r="BC30" s="91">
        <f>'Investment from Nipa Tables'!CV14/Prices!BB44*100</f>
        <v>2383.2772628462189</v>
      </c>
      <c r="BD30" s="91">
        <f>'Investment from Nipa Tables'!CW14/Prices!BC44*100</f>
        <v>2528.4716553175535</v>
      </c>
      <c r="BE30" s="91">
        <f>'Investment from Nipa Tables'!CX14/Prices!BD44*100</f>
        <v>2510.5019492461024</v>
      </c>
      <c r="BF30" s="91">
        <f>'Investment from Nipa Tables'!CY14/Prices!BE44*100</f>
        <v>2626.9879890179718</v>
      </c>
      <c r="BG30" s="91">
        <f>'Investment from Nipa Tables'!CZ14/Prices!BF44*100</f>
        <v>2769.0992015378115</v>
      </c>
      <c r="BH30" s="91">
        <f>'Investment from Nipa Tables'!DA14/Prices!BG44*100</f>
        <v>2987.3541076691517</v>
      </c>
      <c r="BI30" s="91">
        <f>'Investment from Nipa Tables'!DB14/Prices!BH44*100</f>
        <v>3312.1426569907926</v>
      </c>
      <c r="BJ30" s="91">
        <f>'Investment from Nipa Tables'!DC14/Prices!BI44*100</f>
        <v>3395.4161099945663</v>
      </c>
      <c r="BK30" s="91">
        <f>'Investment from Nipa Tables'!DD14/Prices!BJ44*100</f>
        <v>3106.7026329716473</v>
      </c>
      <c r="BL30" s="91">
        <f>'Investment from Nipa Tables'!DE14/Prices!BK44*100</f>
        <v>2897.138057068777</v>
      </c>
      <c r="BM30" s="91">
        <f>'Investment from Nipa Tables'!DF14/Prices!BL44*100</f>
        <v>2209.1339544595767</v>
      </c>
      <c r="BN30" s="91">
        <f>'Investment from Nipa Tables'!DG14/Prices!BM44*100</f>
        <v>2321</v>
      </c>
      <c r="BO30" s="91">
        <f>'Investment from Nipa Tables'!DH14/Prices!BN44*100</f>
        <v>2304.0038601935435</v>
      </c>
      <c r="BP30" s="91">
        <f>'Investment from Nipa Tables'!DI14/Prices!BO44*100</f>
        <v>2404.6355220065029</v>
      </c>
      <c r="BQ30" s="91">
        <f>'Investment from Nipa Tables'!DJ14/Prices!BP44*100</f>
        <v>2499.0331243525843</v>
      </c>
      <c r="BR30" s="91">
        <f>'Investment from Nipa Tables'!DK14/Prices!BQ44*100</f>
        <v>2613.9334892398656</v>
      </c>
      <c r="BS30" s="91">
        <f>'Investment from Nipa Tables'!DL14/Prices!BR44*100</f>
        <v>2759.0221544855317</v>
      </c>
      <c r="BT30" s="91">
        <f>'Investment from Nipa Tables'!DM14/Prices!BS44*100</f>
        <v>2852.7857733180253</v>
      </c>
      <c r="CA30" s="35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</row>
    <row r="31" spans="1:148" x14ac:dyDescent="0.25">
      <c r="A31" s="29">
        <v>30</v>
      </c>
      <c r="B31" t="s">
        <v>111</v>
      </c>
      <c r="C31" s="35"/>
      <c r="D31" s="91">
        <f>'Investment from Nipa Tables'!AW15/Prices!C45*100</f>
        <v>2545.1990157009204</v>
      </c>
      <c r="E31" s="91">
        <f>'Investment from Nipa Tables'!AX15/Prices!D45*100</f>
        <v>2508.6444818229252</v>
      </c>
      <c r="F31" s="91">
        <f>'Investment from Nipa Tables'!AY15/Prices!E45*100</f>
        <v>2575.7588666613092</v>
      </c>
      <c r="G31" s="91">
        <f>'Investment from Nipa Tables'!AZ15/Prices!F45*100</f>
        <v>3815.3510896000098</v>
      </c>
      <c r="H31" s="91">
        <f>'Investment from Nipa Tables'!BA15/Prices!G45*100</f>
        <v>3401.4442808084573</v>
      </c>
      <c r="I31" s="91">
        <f>'Investment from Nipa Tables'!BB15/Prices!H45*100</f>
        <v>2988.5152952172084</v>
      </c>
      <c r="J31" s="91">
        <f>'Investment from Nipa Tables'!BC15/Prices!I45*100</f>
        <v>3413.8570349170723</v>
      </c>
      <c r="K31" s="91">
        <f>'Investment from Nipa Tables'!BD15/Prices!J45*100</f>
        <v>4143.9157902286752</v>
      </c>
      <c r="L31" s="91">
        <f>'Investment from Nipa Tables'!BE15/Prices!K45*100</f>
        <v>4753.2957372171686</v>
      </c>
      <c r="M31" s="91">
        <f>'Investment from Nipa Tables'!BF15/Prices!L45*100</f>
        <v>4274.5591530843249</v>
      </c>
      <c r="N31" s="91">
        <f>'Investment from Nipa Tables'!BG15/Prices!M45*100</f>
        <v>4107.8125244429011</v>
      </c>
      <c r="O31" s="91">
        <f>'Investment from Nipa Tables'!BH15/Prices!N45*100</f>
        <v>4257.058308202937</v>
      </c>
      <c r="P31" s="91">
        <f>'Investment from Nipa Tables'!BI15/Prices!O45*100</f>
        <v>4778.7966939307335</v>
      </c>
      <c r="Q31" s="91">
        <f>'Investment from Nipa Tables'!BJ15/Prices!P45*100</f>
        <v>4576.4320018458238</v>
      </c>
      <c r="R31" s="91">
        <f>'Investment from Nipa Tables'!BK15/Prices!Q45*100</f>
        <v>4904.8560791423351</v>
      </c>
      <c r="S31" s="91">
        <f>'Investment from Nipa Tables'!BL15/Prices!R45*100</f>
        <v>5762.7147525303935</v>
      </c>
      <c r="T31" s="91">
        <f>'Investment from Nipa Tables'!BM15/Prices!S45*100</f>
        <v>6385.4004375127324</v>
      </c>
      <c r="U31" s="91">
        <f>'Investment from Nipa Tables'!BN15/Prices!T45*100</f>
        <v>6981.139979132894</v>
      </c>
      <c r="V31" s="91">
        <f>'Investment from Nipa Tables'!BO15/Prices!U45*100</f>
        <v>7798.5644982459617</v>
      </c>
      <c r="W31" s="91">
        <f>'Investment from Nipa Tables'!BP15/Prices!V45*100</f>
        <v>7899.7214732603961</v>
      </c>
      <c r="X31" s="91">
        <f>'Investment from Nipa Tables'!BQ15/Prices!W45*100</f>
        <v>7470.5948914009778</v>
      </c>
      <c r="Y31" s="91">
        <f>'Investment from Nipa Tables'!BR15/Prices!X45*100</f>
        <v>8021.9608771019721</v>
      </c>
      <c r="Z31" s="91">
        <f>'Investment from Nipa Tables'!BS15/Prices!Y45*100</f>
        <v>7539.215978689228</v>
      </c>
      <c r="AA31" s="91">
        <f>'Investment from Nipa Tables'!BT15/Prices!Z45*100</f>
        <v>6665.2643357815523</v>
      </c>
      <c r="AB31" s="91">
        <f>'Investment from Nipa Tables'!BU15/Prices!AA45*100</f>
        <v>8478.799465438382</v>
      </c>
      <c r="AC31" s="91">
        <f>'Investment from Nipa Tables'!BV15/Prices!AB45*100</f>
        <v>9556.0653953134606</v>
      </c>
      <c r="AD31" s="91">
        <f>'Investment from Nipa Tables'!BW15/Prices!AC45*100</f>
        <v>9864.7198900133844</v>
      </c>
      <c r="AE31" s="91">
        <f>'Investment from Nipa Tables'!BX15/Prices!AD45*100</f>
        <v>8983.4429804311585</v>
      </c>
      <c r="AF31" s="91">
        <f>'Investment from Nipa Tables'!BY15/Prices!AE45*100</f>
        <v>7870.8593917978096</v>
      </c>
      <c r="AG31" s="91">
        <f>'Investment from Nipa Tables'!BZ15/Prices!AF45*100</f>
        <v>11285.824029092275</v>
      </c>
      <c r="AH31" s="91">
        <f>'Investment from Nipa Tables'!CA15/Prices!AG45*100</f>
        <v>12907.689567513682</v>
      </c>
      <c r="AI31" s="91">
        <f>'Investment from Nipa Tables'!CB15/Prices!AH45*100</f>
        <v>14462.917219824649</v>
      </c>
      <c r="AJ31" s="91">
        <f>'Investment from Nipa Tables'!CC15/Prices!AI45*100</f>
        <v>15214.985796903395</v>
      </c>
      <c r="AK31" s="91">
        <f>'Investment from Nipa Tables'!CD15/Prices!AJ45*100</f>
        <v>15387.579500622845</v>
      </c>
      <c r="AL31" s="91">
        <f>'Investment from Nipa Tables'!CE15/Prices!AK45*100</f>
        <v>17059.993635005518</v>
      </c>
      <c r="AM31" s="91">
        <f>'Investment from Nipa Tables'!CF15/Prices!AL45*100</f>
        <v>16845.148303495316</v>
      </c>
      <c r="AN31" s="91">
        <f>'Investment from Nipa Tables'!CG15/Prices!AM45*100</f>
        <v>18864.552547822721</v>
      </c>
      <c r="AO31" s="91">
        <f>'Investment from Nipa Tables'!CH15/Prices!AN45*100</f>
        <v>22750.852364562303</v>
      </c>
      <c r="AP31" s="91">
        <f>'Investment from Nipa Tables'!CI15/Prices!AO45*100</f>
        <v>22939.362465938633</v>
      </c>
      <c r="AQ31" s="91">
        <f>'Investment from Nipa Tables'!CJ15/Prices!AP45*100</f>
        <v>24554.636357205818</v>
      </c>
      <c r="AR31" s="91">
        <f>'Investment from Nipa Tables'!CK15/Prices!AQ45*100</f>
        <v>24580.802876413865</v>
      </c>
      <c r="AS31" s="91">
        <f>'Investment from Nipa Tables'!CL15/Prices!AR45*100</f>
        <v>27774.26239801872</v>
      </c>
      <c r="AT31" s="91">
        <f>'Investment from Nipa Tables'!CM15/Prices!AS45*100</f>
        <v>26204.325771795608</v>
      </c>
      <c r="AU31" s="91">
        <f>'Investment from Nipa Tables'!CN15/Prices!AT45*100</f>
        <v>22630.260358643754</v>
      </c>
      <c r="AV31" s="91">
        <f>'Investment from Nipa Tables'!CO15/Prices!AU45*100</f>
        <v>24026.226067768304</v>
      </c>
      <c r="AW31" s="91">
        <f>'Investment from Nipa Tables'!CP15/Prices!AV45*100</f>
        <v>24846.536745286245</v>
      </c>
      <c r="AX31" s="91">
        <f>'Investment from Nipa Tables'!CQ15/Prices!AW45*100</f>
        <v>25551.022861014186</v>
      </c>
      <c r="AY31" s="91">
        <f>'Investment from Nipa Tables'!CR15/Prices!AX45*100</f>
        <v>27468.339679536803</v>
      </c>
      <c r="AZ31" s="91">
        <f>'Investment from Nipa Tables'!CS15/Prices!AY45*100</f>
        <v>28077.32821481744</v>
      </c>
      <c r="BA31" s="91">
        <f>'Investment from Nipa Tables'!CT15/Prices!AZ45*100</f>
        <v>32755.40135406053</v>
      </c>
      <c r="BB31" s="91">
        <f>'Investment from Nipa Tables'!CU15/Prices!BA45*100</f>
        <v>36406.362376596677</v>
      </c>
      <c r="BC31" s="91">
        <f>'Investment from Nipa Tables'!CV15/Prices!BB45*100</f>
        <v>38990.131308096898</v>
      </c>
      <c r="BD31" s="91">
        <f>'Investment from Nipa Tables'!CW15/Prices!BC45*100</f>
        <v>41932.562745055387</v>
      </c>
      <c r="BE31" s="91">
        <f>'Investment from Nipa Tables'!CX15/Prices!BD45*100</f>
        <v>38972.273572506012</v>
      </c>
      <c r="BF31" s="91">
        <f>'Investment from Nipa Tables'!CY15/Prices!BE45*100</f>
        <v>36301.560538321653</v>
      </c>
      <c r="BG31" s="91">
        <f>'Investment from Nipa Tables'!CZ15/Prices!BF45*100</f>
        <v>37471.733928657071</v>
      </c>
      <c r="BH31" s="91">
        <f>'Investment from Nipa Tables'!DA15/Prices!BG45*100</f>
        <v>40066.239316759093</v>
      </c>
      <c r="BI31" s="91">
        <f>'Investment from Nipa Tables'!DB15/Prices!BH45*100</f>
        <v>43948.203004502611</v>
      </c>
      <c r="BJ31" s="91">
        <f>'Investment from Nipa Tables'!DC15/Prices!BI45*100</f>
        <v>44100.901596202697</v>
      </c>
      <c r="BK31" s="91">
        <f>'Investment from Nipa Tables'!DD15/Prices!BJ45*100</f>
        <v>41872.512496117495</v>
      </c>
      <c r="BL31" s="91">
        <f>'Investment from Nipa Tables'!DE15/Prices!BK45*100</f>
        <v>40554.476795088929</v>
      </c>
      <c r="BM31" s="91">
        <f>'Investment from Nipa Tables'!DF15/Prices!BL45*100</f>
        <v>29125.279837706905</v>
      </c>
      <c r="BN31" s="91">
        <f>'Investment from Nipa Tables'!DG15/Prices!BM45*100</f>
        <v>28052.999999999996</v>
      </c>
      <c r="BO31" s="91">
        <f>'Investment from Nipa Tables'!DH15/Prices!BN45*100</f>
        <v>33456.380816964709</v>
      </c>
      <c r="BP31" s="91">
        <f>'Investment from Nipa Tables'!DI15/Prices!BO45*100</f>
        <v>34507.47038737921</v>
      </c>
      <c r="BQ31" s="91">
        <f>'Investment from Nipa Tables'!DJ15/Prices!BP45*100</f>
        <v>33655.360224759461</v>
      </c>
      <c r="BR31" s="91">
        <f>'Investment from Nipa Tables'!DK15/Prices!BQ45*100</f>
        <v>35819.833822131091</v>
      </c>
      <c r="BS31" s="91">
        <f>'Investment from Nipa Tables'!DL15/Prices!BR45*100</f>
        <v>38093.608169372514</v>
      </c>
      <c r="BT31" s="91">
        <f>'Investment from Nipa Tables'!DM15/Prices!BS45*100</f>
        <v>39949.7919693363</v>
      </c>
      <c r="CA31" s="35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1"/>
      <c r="ED31" s="91"/>
      <c r="EE31" s="91"/>
      <c r="EF31" s="91"/>
      <c r="EG31" s="91"/>
      <c r="EH31" s="91"/>
      <c r="EI31" s="91"/>
      <c r="EJ31" s="91"/>
      <c r="EK31" s="91"/>
      <c r="EL31" s="91"/>
      <c r="EM31" s="91"/>
      <c r="EN31" s="91"/>
      <c r="EO31" s="91"/>
      <c r="EP31" s="91"/>
      <c r="EQ31" s="91"/>
      <c r="ER31" s="91"/>
    </row>
    <row r="32" spans="1:148" x14ac:dyDescent="0.25">
      <c r="A32" s="29">
        <v>33</v>
      </c>
      <c r="B32" t="s">
        <v>115</v>
      </c>
      <c r="C32" s="35"/>
      <c r="D32" s="91">
        <f>'Investment from Nipa Tables'!AW16/Prices!C46*100</f>
        <v>3969.8809595442649</v>
      </c>
      <c r="E32" s="91">
        <f>'Investment from Nipa Tables'!AX16/Prices!D46*100</f>
        <v>4127.8996851032771</v>
      </c>
      <c r="F32" s="91">
        <f>'Investment from Nipa Tables'!AY16/Prices!E46*100</f>
        <v>3928.9827677036742</v>
      </c>
      <c r="G32" s="91">
        <f>'Investment from Nipa Tables'!AZ16/Prices!F46*100</f>
        <v>4411.5329269983158</v>
      </c>
      <c r="H32" s="91">
        <f>'Investment from Nipa Tables'!BA16/Prices!G46*100</f>
        <v>3612.4761752588606</v>
      </c>
      <c r="I32" s="91">
        <f>'Investment from Nipa Tables'!BB16/Prices!H46*100</f>
        <v>3602.4872814127575</v>
      </c>
      <c r="J32" s="91">
        <f>'Investment from Nipa Tables'!BC16/Prices!I46*100</f>
        <v>2756.8228996848366</v>
      </c>
      <c r="K32" s="91">
        <f>'Investment from Nipa Tables'!BD16/Prices!J46*100</f>
        <v>3534.307859860688</v>
      </c>
      <c r="L32" s="91">
        <f>'Investment from Nipa Tables'!BE16/Prices!K46*100</f>
        <v>2907.687646161537</v>
      </c>
      <c r="M32" s="91">
        <f>'Investment from Nipa Tables'!BF16/Prices!L46*100</f>
        <v>2957.103399622004</v>
      </c>
      <c r="N32" s="91">
        <f>'Investment from Nipa Tables'!BG16/Prices!M46*100</f>
        <v>3387.8258147099687</v>
      </c>
      <c r="O32" s="91">
        <f>'Investment from Nipa Tables'!BH16/Prices!N46*100</f>
        <v>3800.62213837941</v>
      </c>
      <c r="P32" s="91">
        <f>'Investment from Nipa Tables'!BI16/Prices!O46*100</f>
        <v>2413.9859734109364</v>
      </c>
      <c r="Q32" s="91">
        <f>'Investment from Nipa Tables'!BJ16/Prices!P46*100</f>
        <v>2909.3632026034384</v>
      </c>
      <c r="R32" s="91">
        <f>'Investment from Nipa Tables'!BK16/Prices!Q46*100</f>
        <v>3145.7817723807075</v>
      </c>
      <c r="S32" s="91">
        <f>'Investment from Nipa Tables'!BL16/Prices!R46*100</f>
        <v>3853.287887251448</v>
      </c>
      <c r="T32" s="91">
        <f>'Investment from Nipa Tables'!BM16/Prices!S46*100</f>
        <v>4740.8731070178192</v>
      </c>
      <c r="U32" s="91">
        <f>'Investment from Nipa Tables'!BN16/Prices!T46*100</f>
        <v>4813.3110442884181</v>
      </c>
      <c r="V32" s="91">
        <f>'Investment from Nipa Tables'!BO16/Prices!U46*100</f>
        <v>6391.6865462816659</v>
      </c>
      <c r="W32" s="91">
        <f>'Investment from Nipa Tables'!BP16/Prices!V46*100</f>
        <v>5871.8883009820483</v>
      </c>
      <c r="X32" s="91">
        <f>'Investment from Nipa Tables'!BQ16/Prices!W46*100</f>
        <v>5819.1094492468937</v>
      </c>
      <c r="Y32" s="91">
        <f>'Investment from Nipa Tables'!BR16/Prices!X46*100</f>
        <v>4931.7322430392423</v>
      </c>
      <c r="Z32" s="91">
        <f>'Investment from Nipa Tables'!BS16/Prices!Y46*100</f>
        <v>5191.5943064150952</v>
      </c>
      <c r="AA32" s="91">
        <f>'Investment from Nipa Tables'!BT16/Prices!Z46*100</f>
        <v>4456.8413591067501</v>
      </c>
      <c r="AB32" s="91">
        <f>'Investment from Nipa Tables'!BU16/Prices!AA46*100</f>
        <v>6095.981311639368</v>
      </c>
      <c r="AC32" s="91">
        <f>'Investment from Nipa Tables'!BV16/Prices!AB46*100</f>
        <v>7952.7332730597482</v>
      </c>
      <c r="AD32" s="91">
        <f>'Investment from Nipa Tables'!BW16/Prices!AC46*100</f>
        <v>7304.6969604321821</v>
      </c>
      <c r="AE32" s="91">
        <f>'Investment from Nipa Tables'!BX16/Prices!AD46*100</f>
        <v>9366.0420549443552</v>
      </c>
      <c r="AF32" s="91">
        <f>'Investment from Nipa Tables'!BY16/Prices!AE46*100</f>
        <v>7825.0790479917314</v>
      </c>
      <c r="AG32" s="91">
        <f>'Investment from Nipa Tables'!BZ16/Prices!AF46*100</f>
        <v>7646.7652821515803</v>
      </c>
      <c r="AH32" s="91">
        <f>'Investment from Nipa Tables'!CA16/Prices!AG46*100</f>
        <v>8128.1211617278259</v>
      </c>
      <c r="AI32" s="91">
        <f>'Investment from Nipa Tables'!CB16/Prices!AH46*100</f>
        <v>9420.9298471899892</v>
      </c>
      <c r="AJ32" s="91">
        <f>'Investment from Nipa Tables'!CC16/Prices!AI46*100</f>
        <v>7749.3724768181719</v>
      </c>
      <c r="AK32" s="91">
        <f>'Investment from Nipa Tables'!CD16/Prices!AJ46*100</f>
        <v>8140.1165853119946</v>
      </c>
      <c r="AL32" s="91">
        <f>'Investment from Nipa Tables'!CE16/Prices!AK46*100</f>
        <v>5532.2400027805525</v>
      </c>
      <c r="AM32" s="91">
        <f>'Investment from Nipa Tables'!CF16/Prices!AL46*100</f>
        <v>4893.5215428952552</v>
      </c>
      <c r="AN32" s="91">
        <f>'Investment from Nipa Tables'!CG16/Prices!AM46*100</f>
        <v>5400.4855213266628</v>
      </c>
      <c r="AO32" s="91">
        <f>'Investment from Nipa Tables'!CH16/Prices!AN46*100</f>
        <v>3958.0945410305353</v>
      </c>
      <c r="AP32" s="91">
        <f>'Investment from Nipa Tables'!CI16/Prices!AO46*100</f>
        <v>3333.2694877019899</v>
      </c>
      <c r="AQ32" s="91">
        <f>'Investment from Nipa Tables'!CJ16/Prices!AP46*100</f>
        <v>3507.7751293981328</v>
      </c>
      <c r="AR32" s="91">
        <f>'Investment from Nipa Tables'!CK16/Prices!AQ46*100</f>
        <v>4812.6329761220986</v>
      </c>
      <c r="AS32" s="91">
        <f>'Investment from Nipa Tables'!CL16/Prices!AR46*100</f>
        <v>4693.1327820698143</v>
      </c>
      <c r="AT32" s="91">
        <f>'Investment from Nipa Tables'!CM16/Prices!AS46*100</f>
        <v>5316.0629404188921</v>
      </c>
      <c r="AU32" s="91">
        <f>'Investment from Nipa Tables'!CN16/Prices!AT46*100</f>
        <v>4694.3111443323087</v>
      </c>
      <c r="AV32" s="91">
        <f>'Investment from Nipa Tables'!CO16/Prices!AU46*100</f>
        <v>3988.1927142841382</v>
      </c>
      <c r="AW32" s="91">
        <f>'Investment from Nipa Tables'!CP16/Prices!AV46*100</f>
        <v>4521.987274769177</v>
      </c>
      <c r="AX32" s="91">
        <f>'Investment from Nipa Tables'!CQ16/Prices!AW46*100</f>
        <v>5391.4937740976829</v>
      </c>
      <c r="AY32" s="91">
        <f>'Investment from Nipa Tables'!CR16/Prices!AX46*100</f>
        <v>5274.9636861212375</v>
      </c>
      <c r="AZ32" s="91">
        <f>'Investment from Nipa Tables'!CS16/Prices!AY46*100</f>
        <v>4804.1128265170191</v>
      </c>
      <c r="BA32" s="91">
        <f>'Investment from Nipa Tables'!CT16/Prices!AZ46*100</f>
        <v>7310.7016021875907</v>
      </c>
      <c r="BB32" s="91">
        <f>'Investment from Nipa Tables'!CU16/Prices!BA46*100</f>
        <v>7314.9440385608696</v>
      </c>
      <c r="BC32" s="91">
        <f>'Investment from Nipa Tables'!CV16/Prices!BB46*100</f>
        <v>5059.4317619745898</v>
      </c>
      <c r="BD32" s="91">
        <f>'Investment from Nipa Tables'!CW16/Prices!BC46*100</f>
        <v>6190.2891038944526</v>
      </c>
      <c r="BE32" s="91">
        <f>'Investment from Nipa Tables'!CX16/Prices!BD46*100</f>
        <v>5783.8114135066817</v>
      </c>
      <c r="BF32" s="91">
        <f>'Investment from Nipa Tables'!CY16/Prices!BE46*100</f>
        <v>7374.6114875888979</v>
      </c>
      <c r="BG32" s="91">
        <f>'Investment from Nipa Tables'!CZ16/Prices!BF46*100</f>
        <v>7900.6350149600139</v>
      </c>
      <c r="BH32" s="91">
        <f>'Investment from Nipa Tables'!DA16/Prices!BG46*100</f>
        <v>9088.7713122841797</v>
      </c>
      <c r="BI32" s="91">
        <f>'Investment from Nipa Tables'!DB16/Prices!BH46*100</f>
        <v>9448.7061240773037</v>
      </c>
      <c r="BJ32" s="91">
        <f>'Investment from Nipa Tables'!DC16/Prices!BI46*100</f>
        <v>8235.1333229480879</v>
      </c>
      <c r="BK32" s="91">
        <f>'Investment from Nipa Tables'!DD16/Prices!BJ46*100</f>
        <v>8310.530574491575</v>
      </c>
      <c r="BL32" s="91">
        <f>'Investment from Nipa Tables'!DE16/Prices!BK46*100</f>
        <v>9084.131100204675</v>
      </c>
      <c r="BM32" s="91">
        <f>'Investment from Nipa Tables'!DF16/Prices!BL46*100</f>
        <v>9304.8016744776669</v>
      </c>
      <c r="BN32" s="91">
        <f>'Investment from Nipa Tables'!DG16/Prices!BM46*100</f>
        <v>8263</v>
      </c>
      <c r="BO32" s="91">
        <f>'Investment from Nipa Tables'!DH16/Prices!BN46*100</f>
        <v>9711.8697680513542</v>
      </c>
      <c r="BP32" s="91">
        <f>'Investment from Nipa Tables'!DI16/Prices!BO46*100</f>
        <v>16033.671637381713</v>
      </c>
      <c r="BQ32" s="91">
        <f>'Investment from Nipa Tables'!DJ16/Prices!BP46*100</f>
        <v>19244.298461778053</v>
      </c>
      <c r="BR32" s="91">
        <f>'Investment from Nipa Tables'!DK16/Prices!BQ46*100</f>
        <v>20074.020272397163</v>
      </c>
      <c r="BS32" s="91">
        <f>'Investment from Nipa Tables'!DL16/Prices!BR46*100</f>
        <v>18571.695204574142</v>
      </c>
      <c r="BT32" s="91">
        <f>'Investment from Nipa Tables'!DM16/Prices!BS46*100</f>
        <v>16787.312482479032</v>
      </c>
      <c r="CA32" s="35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</row>
    <row r="33" spans="1:148" x14ac:dyDescent="0.25">
      <c r="A33" s="29">
        <v>33</v>
      </c>
      <c r="B33" t="s">
        <v>119</v>
      </c>
      <c r="C33" s="35"/>
      <c r="D33" s="91">
        <f>'Investment from Nipa Tables'!AW17/Prices!C47*100</f>
        <v>796.84771520689583</v>
      </c>
      <c r="E33" s="91">
        <f>'Investment from Nipa Tables'!AX17/Prices!D47*100</f>
        <v>885.03250204341964</v>
      </c>
      <c r="F33" s="91">
        <f>'Investment from Nipa Tables'!AY17/Prices!E47*100</f>
        <v>980.70370496842099</v>
      </c>
      <c r="G33" s="91">
        <f>'Investment from Nipa Tables'!AZ17/Prices!F47*100</f>
        <v>1220.6346745378798</v>
      </c>
      <c r="H33" s="91">
        <f>'Investment from Nipa Tables'!BA17/Prices!G47*100</f>
        <v>1331.5408050954147</v>
      </c>
      <c r="I33" s="91">
        <f>'Investment from Nipa Tables'!BB17/Prices!H47*100</f>
        <v>1084.3012705568005</v>
      </c>
      <c r="J33" s="91">
        <f>'Investment from Nipa Tables'!BC17/Prices!I47*100</f>
        <v>979.16754153710906</v>
      </c>
      <c r="K33" s="91">
        <f>'Investment from Nipa Tables'!BD17/Prices!J47*100</f>
        <v>1393.0008177301086</v>
      </c>
      <c r="L33" s="91">
        <f>'Investment from Nipa Tables'!BE17/Prices!K47*100</f>
        <v>2018.560018822885</v>
      </c>
      <c r="M33" s="91">
        <f>'Investment from Nipa Tables'!BF17/Prices!L47*100</f>
        <v>1340.9439178483938</v>
      </c>
      <c r="N33" s="91">
        <f>'Investment from Nipa Tables'!BG17/Prices!M47*100</f>
        <v>1515.9085001414098</v>
      </c>
      <c r="O33" s="91">
        <f>'Investment from Nipa Tables'!BH17/Prices!N47*100</f>
        <v>1672.0614156278127</v>
      </c>
      <c r="P33" s="91">
        <f>'Investment from Nipa Tables'!BI17/Prices!O47*100</f>
        <v>945.7390934791764</v>
      </c>
      <c r="Q33" s="91">
        <f>'Investment from Nipa Tables'!BJ17/Prices!P47*100</f>
        <v>1069.9288589284383</v>
      </c>
      <c r="R33" s="91">
        <f>'Investment from Nipa Tables'!BK17/Prices!Q47*100</f>
        <v>1067.3188156291685</v>
      </c>
      <c r="S33" s="91">
        <f>'Investment from Nipa Tables'!BL17/Prices!R47*100</f>
        <v>1435.4388166511337</v>
      </c>
      <c r="T33" s="91">
        <f>'Investment from Nipa Tables'!BM17/Prices!S47*100</f>
        <v>1889.0635980762549</v>
      </c>
      <c r="U33" s="91">
        <f>'Investment from Nipa Tables'!BN17/Prices!T47*100</f>
        <v>2296.9140720358305</v>
      </c>
      <c r="V33" s="91">
        <f>'Investment from Nipa Tables'!BO17/Prices!U47*100</f>
        <v>2737.1097889579387</v>
      </c>
      <c r="W33" s="91">
        <f>'Investment from Nipa Tables'!BP17/Prices!V47*100</f>
        <v>1748.1194178496175</v>
      </c>
      <c r="X33" s="91">
        <f>'Investment from Nipa Tables'!BQ17/Prices!W47*100</f>
        <v>1837.3610214852104</v>
      </c>
      <c r="Y33" s="91">
        <f>'Investment from Nipa Tables'!BR17/Prices!X47*100</f>
        <v>2393.9546918233764</v>
      </c>
      <c r="Z33" s="91">
        <f>'Investment from Nipa Tables'!BS17/Prices!Y47*100</f>
        <v>2092.5982174448545</v>
      </c>
      <c r="AA33" s="91">
        <f>'Investment from Nipa Tables'!BT17/Prices!Z47*100</f>
        <v>2091.7331657517739</v>
      </c>
      <c r="AB33" s="91">
        <f>'Investment from Nipa Tables'!BU17/Prices!AA47*100</f>
        <v>2669.743621052829</v>
      </c>
      <c r="AC33" s="91">
        <f>'Investment from Nipa Tables'!BV17/Prices!AB47*100</f>
        <v>3413.8562342890632</v>
      </c>
      <c r="AD33" s="91">
        <f>'Investment from Nipa Tables'!BW17/Prices!AC47*100</f>
        <v>4190.727531999356</v>
      </c>
      <c r="AE33" s="91">
        <f>'Investment from Nipa Tables'!BX17/Prices!AD47*100</f>
        <v>4323.6221904235999</v>
      </c>
      <c r="AF33" s="91">
        <f>'Investment from Nipa Tables'!BY17/Prices!AE47*100</f>
        <v>2965.5209670120807</v>
      </c>
      <c r="AG33" s="91">
        <f>'Investment from Nipa Tables'!BZ17/Prices!AF47*100</f>
        <v>4581.2875106623396</v>
      </c>
      <c r="AH33" s="91">
        <f>'Investment from Nipa Tables'!CA17/Prices!AG47*100</f>
        <v>5202.6773146901824</v>
      </c>
      <c r="AI33" s="91">
        <f>'Investment from Nipa Tables'!CB17/Prices!AH47*100</f>
        <v>4468.3540083253492</v>
      </c>
      <c r="AJ33" s="91">
        <f>'Investment from Nipa Tables'!CC17/Prices!AI47*100</f>
        <v>2875.6804963558038</v>
      </c>
      <c r="AK33" s="91">
        <f>'Investment from Nipa Tables'!CD17/Prices!AJ47*100</f>
        <v>3565.2227511002084</v>
      </c>
      <c r="AL33" s="91">
        <f>'Investment from Nipa Tables'!CE17/Prices!AK47*100</f>
        <v>1645.4959722834146</v>
      </c>
      <c r="AM33" s="91">
        <f>'Investment from Nipa Tables'!CF17/Prices!AL47*100</f>
        <v>1734.1838185268707</v>
      </c>
      <c r="AN33" s="91">
        <f>'Investment from Nipa Tables'!CG17/Prices!AM47*100</f>
        <v>2330.1829658774641</v>
      </c>
      <c r="AO33" s="91">
        <f>'Investment from Nipa Tables'!CH17/Prices!AN47*100</f>
        <v>2317.5464649641112</v>
      </c>
      <c r="AP33" s="91">
        <f>'Investment from Nipa Tables'!CI17/Prices!AO47*100</f>
        <v>2418.5583259605137</v>
      </c>
      <c r="AQ33" s="91">
        <f>'Investment from Nipa Tables'!CJ17/Prices!AP47*100</f>
        <v>2678.8773379824715</v>
      </c>
      <c r="AR33" s="91">
        <f>'Investment from Nipa Tables'!CK17/Prices!AQ47*100</f>
        <v>2113.7963982570063</v>
      </c>
      <c r="AS33" s="91">
        <f>'Investment from Nipa Tables'!CL17/Prices!AR47*100</f>
        <v>3209.4972574154858</v>
      </c>
      <c r="AT33" s="91">
        <f>'Investment from Nipa Tables'!CM17/Prices!AS47*100</f>
        <v>2989.9182725670894</v>
      </c>
      <c r="AU33" s="91">
        <f>'Investment from Nipa Tables'!CN17/Prices!AT47*100</f>
        <v>1860.6283321693463</v>
      </c>
      <c r="AV33" s="91">
        <f>'Investment from Nipa Tables'!CO17/Prices!AU47*100</f>
        <v>1349.8284108073105</v>
      </c>
      <c r="AW33" s="91">
        <f>'Investment from Nipa Tables'!CP17/Prices!AV47*100</f>
        <v>1769.3550208946463</v>
      </c>
      <c r="AX33" s="91">
        <f>'Investment from Nipa Tables'!CQ17/Prices!AW47*100</f>
        <v>1866.4420249254306</v>
      </c>
      <c r="AY33" s="91">
        <f>'Investment from Nipa Tables'!CR17/Prices!AX47*100</f>
        <v>2084.4614566124246</v>
      </c>
      <c r="AZ33" s="91">
        <f>'Investment from Nipa Tables'!CS17/Prices!AY47*100</f>
        <v>2329.4254511578029</v>
      </c>
      <c r="BA33" s="91">
        <f>'Investment from Nipa Tables'!CT17/Prices!AZ47*100</f>
        <v>3282.6710839194147</v>
      </c>
      <c r="BB33" s="91">
        <f>'Investment from Nipa Tables'!CU17/Prices!BA47*100</f>
        <v>3433.2051645593156</v>
      </c>
      <c r="BC33" s="91">
        <f>'Investment from Nipa Tables'!CV17/Prices!BB47*100</f>
        <v>3151.7771631972855</v>
      </c>
      <c r="BD33" s="91">
        <f>'Investment from Nipa Tables'!CW17/Prices!BC47*100</f>
        <v>2960.8459035050719</v>
      </c>
      <c r="BE33" s="91">
        <f>'Investment from Nipa Tables'!CX17/Prices!BD47*100</f>
        <v>2183.8874130309714</v>
      </c>
      <c r="BF33" s="91">
        <f>'Investment from Nipa Tables'!CY17/Prices!BE47*100</f>
        <v>1639.2161829219142</v>
      </c>
      <c r="BG33" s="91">
        <f>'Investment from Nipa Tables'!CZ17/Prices!BF47*100</f>
        <v>1797.5643388220203</v>
      </c>
      <c r="BH33" s="91">
        <f>'Investment from Nipa Tables'!DA17/Prices!BG47*100</f>
        <v>1790.2678136869145</v>
      </c>
      <c r="BI33" s="91">
        <f>'Investment from Nipa Tables'!DB17/Prices!BH47*100</f>
        <v>2481.7990080785353</v>
      </c>
      <c r="BJ33" s="91">
        <f>'Investment from Nipa Tables'!DC17/Prices!BI47*100</f>
        <v>2819.698899535394</v>
      </c>
      <c r="BK33" s="91">
        <f>'Investment from Nipa Tables'!DD17/Prices!BJ47*100</f>
        <v>2560.1673581701934</v>
      </c>
      <c r="BL33" s="91">
        <f>'Investment from Nipa Tables'!DE17/Prices!BK47*100</f>
        <v>2785.1487072891318</v>
      </c>
      <c r="BM33" s="91">
        <f>'Investment from Nipa Tables'!DF17/Prices!BL47*100</f>
        <v>363.36456621788125</v>
      </c>
      <c r="BN33" s="91">
        <f>'Investment from Nipa Tables'!DG17/Prices!BM47*100</f>
        <v>1982.9999999999998</v>
      </c>
      <c r="BO33" s="91">
        <f>'Investment from Nipa Tables'!DH17/Prices!BN47*100</f>
        <v>1555.3459963732153</v>
      </c>
      <c r="BP33" s="91">
        <f>'Investment from Nipa Tables'!DI17/Prices!BO47*100</f>
        <v>961.50378794359415</v>
      </c>
      <c r="BQ33" s="91">
        <f>'Investment from Nipa Tables'!DJ17/Prices!BP47*100</f>
        <v>1906.2702669662572</v>
      </c>
      <c r="BR33" s="91">
        <f>'Investment from Nipa Tables'!DK17/Prices!BQ47*100</f>
        <v>2932.7646978814441</v>
      </c>
      <c r="BS33" s="91">
        <f>'Investment from Nipa Tables'!DL17/Prices!BR47*100</f>
        <v>2858.5102641176682</v>
      </c>
      <c r="BT33" s="91">
        <f>'Investment from Nipa Tables'!DM17/Prices!BS47*100</f>
        <v>679.43368162051308</v>
      </c>
      <c r="CA33" s="35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91"/>
      <c r="DZ33" s="91"/>
      <c r="EA33" s="91"/>
      <c r="EB33" s="91"/>
      <c r="EC33" s="91"/>
      <c r="ED33" s="91"/>
      <c r="EE33" s="91"/>
      <c r="EF33" s="91"/>
      <c r="EG33" s="91"/>
      <c r="EH33" s="91"/>
      <c r="EI33" s="91"/>
      <c r="EJ33" s="91"/>
      <c r="EK33" s="91"/>
      <c r="EL33" s="91"/>
      <c r="EM33" s="91"/>
      <c r="EN33" s="91"/>
      <c r="EO33" s="91"/>
      <c r="EP33" s="91"/>
      <c r="EQ33" s="91"/>
      <c r="ER33" s="91"/>
    </row>
    <row r="34" spans="1:148" x14ac:dyDescent="0.25">
      <c r="A34" s="29">
        <v>33</v>
      </c>
      <c r="B34" t="s">
        <v>113</v>
      </c>
      <c r="C34" s="35"/>
      <c r="D34" s="91">
        <f>'Investment from Nipa Tables'!AW18/Prices!C48*100</f>
        <v>6941.9075730186332</v>
      </c>
      <c r="E34" s="91">
        <f>'Investment from Nipa Tables'!AX18/Prices!D48*100</f>
        <v>6776.2412179354951</v>
      </c>
      <c r="F34" s="91">
        <f>'Investment from Nipa Tables'!AY18/Prices!E48*100</f>
        <v>6427.0016388496533</v>
      </c>
      <c r="G34" s="91">
        <f>'Investment from Nipa Tables'!AZ18/Prices!F48*100</f>
        <v>7257.4692062197855</v>
      </c>
      <c r="H34" s="91">
        <f>'Investment from Nipa Tables'!BA18/Prices!G48*100</f>
        <v>6580.0805704715112</v>
      </c>
      <c r="I34" s="91">
        <f>'Investment from Nipa Tables'!BB18/Prices!H48*100</f>
        <v>5913.2932678452835</v>
      </c>
      <c r="J34" s="91">
        <f>'Investment from Nipa Tables'!BC18/Prices!I48*100</f>
        <v>5501.9890429228026</v>
      </c>
      <c r="K34" s="91">
        <f>'Investment from Nipa Tables'!BD18/Prices!J48*100</f>
        <v>5727.4207175266856</v>
      </c>
      <c r="L34" s="91">
        <f>'Investment from Nipa Tables'!BE18/Prices!K48*100</f>
        <v>5346.7810022391895</v>
      </c>
      <c r="M34" s="91">
        <f>'Investment from Nipa Tables'!BF18/Prices!L48*100</f>
        <v>5152.9722607274525</v>
      </c>
      <c r="N34" s="91">
        <f>'Investment from Nipa Tables'!BG18/Prices!M48*100</f>
        <v>7022.5609684581214</v>
      </c>
      <c r="O34" s="91">
        <f>'Investment from Nipa Tables'!BH18/Prices!N48*100</f>
        <v>6523.6935866875629</v>
      </c>
      <c r="P34" s="91">
        <f>'Investment from Nipa Tables'!BI18/Prices!O48*100</f>
        <v>5805.0615074882035</v>
      </c>
      <c r="Q34" s="91">
        <f>'Investment from Nipa Tables'!BJ18/Prices!P48*100</f>
        <v>5718.585280479585</v>
      </c>
      <c r="R34" s="91">
        <f>'Investment from Nipa Tables'!BK18/Prices!Q48*100</f>
        <v>5954.5154977206248</v>
      </c>
      <c r="S34" s="91">
        <f>'Investment from Nipa Tables'!BL18/Prices!R48*100</f>
        <v>7548.7793088426642</v>
      </c>
      <c r="T34" s="91">
        <f>'Investment from Nipa Tables'!BM18/Prices!S48*100</f>
        <v>8045.433395663611</v>
      </c>
      <c r="U34" s="91">
        <f>'Investment from Nipa Tables'!BN18/Prices!T48*100</f>
        <v>9182.5520346499088</v>
      </c>
      <c r="V34" s="91">
        <f>'Investment from Nipa Tables'!BO18/Prices!U48*100</f>
        <v>10265.435968270554</v>
      </c>
      <c r="W34" s="91">
        <f>'Investment from Nipa Tables'!BP18/Prices!V48*100</f>
        <v>11121.226951732751</v>
      </c>
      <c r="X34" s="91">
        <f>'Investment from Nipa Tables'!BQ18/Prices!W48*100</f>
        <v>9906.3981967805739</v>
      </c>
      <c r="Y34" s="91">
        <f>'Investment from Nipa Tables'!BR18/Prices!X48*100</f>
        <v>11000.129019986871</v>
      </c>
      <c r="Z34" s="91">
        <f>'Investment from Nipa Tables'!BS18/Prices!Y48*100</f>
        <v>12591.057071066498</v>
      </c>
      <c r="AA34" s="91">
        <f>'Investment from Nipa Tables'!BT18/Prices!Z48*100</f>
        <v>11767.55232455602</v>
      </c>
      <c r="AB34" s="91">
        <f>'Investment from Nipa Tables'!BU18/Prices!AA48*100</f>
        <v>13100.556029544092</v>
      </c>
      <c r="AC34" s="91">
        <f>'Investment from Nipa Tables'!BV18/Prices!AB48*100</f>
        <v>16844.277010548991</v>
      </c>
      <c r="AD34" s="91">
        <f>'Investment from Nipa Tables'!BW18/Prices!AC48*100</f>
        <v>18229.852352716982</v>
      </c>
      <c r="AE34" s="91">
        <f>'Investment from Nipa Tables'!BX18/Prices!AD48*100</f>
        <v>21502.525396484285</v>
      </c>
      <c r="AF34" s="91">
        <f>'Investment from Nipa Tables'!BY18/Prices!AE48*100</f>
        <v>16077.669330278999</v>
      </c>
      <c r="AG34" s="91">
        <f>'Investment from Nipa Tables'!BZ18/Prices!AF48*100</f>
        <v>17002.072125982802</v>
      </c>
      <c r="AH34" s="91">
        <f>'Investment from Nipa Tables'!CA18/Prices!AG48*100</f>
        <v>17933.820496321223</v>
      </c>
      <c r="AI34" s="91">
        <f>'Investment from Nipa Tables'!CB18/Prices!AH48*100</f>
        <v>19292.298606509547</v>
      </c>
      <c r="AJ34" s="91">
        <f>'Investment from Nipa Tables'!CC18/Prices!AI48*100</f>
        <v>15711.084230793418</v>
      </c>
      <c r="AK34" s="91">
        <f>'Investment from Nipa Tables'!CD18/Prices!AJ48*100</f>
        <v>15840.997727688444</v>
      </c>
      <c r="AL34" s="91">
        <f>'Investment from Nipa Tables'!CE18/Prices!AK48*100</f>
        <v>11534.621711927797</v>
      </c>
      <c r="AM34" s="91">
        <f>'Investment from Nipa Tables'!CF18/Prices!AL48*100</f>
        <v>9009.5369756832024</v>
      </c>
      <c r="AN34" s="91">
        <f>'Investment from Nipa Tables'!CG18/Prices!AM48*100</f>
        <v>9118.5916745300492</v>
      </c>
      <c r="AO34" s="91">
        <f>'Investment from Nipa Tables'!CH18/Prices!AN48*100</f>
        <v>8279.82435530562</v>
      </c>
      <c r="AP34" s="91">
        <f>'Investment from Nipa Tables'!CI18/Prices!AO48*100</f>
        <v>8401.2172049212422</v>
      </c>
      <c r="AQ34" s="91">
        <f>'Investment from Nipa Tables'!CJ18/Prices!AP48*100</f>
        <v>7572.0481711781513</v>
      </c>
      <c r="AR34" s="91">
        <f>'Investment from Nipa Tables'!CK18/Prices!AQ48*100</f>
        <v>9524.8367116030258</v>
      </c>
      <c r="AS34" s="91">
        <f>'Investment from Nipa Tables'!CL18/Prices!AR48*100</f>
        <v>12012.906008298058</v>
      </c>
      <c r="AT34" s="91">
        <f>'Investment from Nipa Tables'!CM18/Prices!AS48*100</f>
        <v>12970.018754082776</v>
      </c>
      <c r="AU34" s="91">
        <f>'Investment from Nipa Tables'!CN18/Prices!AT48*100</f>
        <v>10358.82741439764</v>
      </c>
      <c r="AV34" s="91">
        <f>'Investment from Nipa Tables'!CO18/Prices!AU48*100</f>
        <v>9062.934613738249</v>
      </c>
      <c r="AW34" s="91">
        <f>'Investment from Nipa Tables'!CP18/Prices!AV48*100</f>
        <v>10219.011242891907</v>
      </c>
      <c r="AX34" s="91">
        <f>'Investment from Nipa Tables'!CQ18/Prices!AW48*100</f>
        <v>11191.904347582498</v>
      </c>
      <c r="AY34" s="91">
        <f>'Investment from Nipa Tables'!CR18/Prices!AX48*100</f>
        <v>11626.7218747017</v>
      </c>
      <c r="AZ34" s="91">
        <f>'Investment from Nipa Tables'!CS18/Prices!AY48*100</f>
        <v>11952.046430013603</v>
      </c>
      <c r="BA34" s="91">
        <f>'Investment from Nipa Tables'!CT18/Prices!AZ48*100</f>
        <v>12221.835008129774</v>
      </c>
      <c r="BB34" s="91">
        <f>'Investment from Nipa Tables'!CU18/Prices!BA48*100</f>
        <v>12901.111008442937</v>
      </c>
      <c r="BC34" s="91">
        <f>'Investment from Nipa Tables'!CV18/Prices!BB48*100</f>
        <v>9431.0870498749555</v>
      </c>
      <c r="BD34" s="91">
        <f>'Investment from Nipa Tables'!CW18/Prices!BC48*100</f>
        <v>9729.7488105007706</v>
      </c>
      <c r="BE34" s="91">
        <f>'Investment from Nipa Tables'!CX18/Prices!BD48*100</f>
        <v>11234.804368520628</v>
      </c>
      <c r="BF34" s="91">
        <f>'Investment from Nipa Tables'!CY18/Prices!BE48*100</f>
        <v>12252.551544414064</v>
      </c>
      <c r="BG34" s="91">
        <f>'Investment from Nipa Tables'!CZ18/Prices!BF48*100</f>
        <v>13519.413443112968</v>
      </c>
      <c r="BH34" s="91">
        <f>'Investment from Nipa Tables'!DA18/Prices!BG48*100</f>
        <v>14797.682397505903</v>
      </c>
      <c r="BI34" s="91">
        <f>'Investment from Nipa Tables'!DB18/Prices!BH48*100</f>
        <v>15878.340787829793</v>
      </c>
      <c r="BJ34" s="91">
        <f>'Investment from Nipa Tables'!DC18/Prices!BI48*100</f>
        <v>14761.426089624927</v>
      </c>
      <c r="BK34" s="91">
        <f>'Investment from Nipa Tables'!DD18/Prices!BJ48*100</f>
        <v>14541.534089767532</v>
      </c>
      <c r="BL34" s="91">
        <f>'Investment from Nipa Tables'!DE18/Prices!BK48*100</f>
        <v>17481.003919091247</v>
      </c>
      <c r="BM34" s="91">
        <f>'Investment from Nipa Tables'!DF18/Prices!BL48*100</f>
        <v>17801.784383945524</v>
      </c>
      <c r="BN34" s="91">
        <f>'Investment from Nipa Tables'!DG18/Prices!BM48*100</f>
        <v>16745</v>
      </c>
      <c r="BO34" s="91">
        <f>'Investment from Nipa Tables'!DH18/Prices!BN48*100</f>
        <v>18858.067833287387</v>
      </c>
      <c r="BP34" s="91">
        <f>'Investment from Nipa Tables'!DI18/Prices!BO48*100</f>
        <v>23139.661409022698</v>
      </c>
      <c r="BQ34" s="91">
        <f>'Investment from Nipa Tables'!DJ18/Prices!BP48*100</f>
        <v>26158.533969062693</v>
      </c>
      <c r="BR34" s="91">
        <f>'Investment from Nipa Tables'!DK18/Prices!BQ48*100</f>
        <v>26531.289941299576</v>
      </c>
      <c r="BS34" s="91">
        <f>'Investment from Nipa Tables'!DL18/Prices!BR48*100</f>
        <v>20273.964889338582</v>
      </c>
      <c r="BT34" s="91">
        <f>'Investment from Nipa Tables'!DM18/Prices!BS48*100</f>
        <v>18556.731261848196</v>
      </c>
      <c r="CA34" s="35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</row>
    <row r="35" spans="1:148" x14ac:dyDescent="0.25">
      <c r="A35" s="29">
        <v>36</v>
      </c>
      <c r="B35" t="s">
        <v>117</v>
      </c>
      <c r="C35" s="35"/>
      <c r="D35" s="91">
        <f>'Investment from Nipa Tables'!AW19/Prices!C49*100</f>
        <v>4802.6227159766959</v>
      </c>
      <c r="E35" s="91">
        <f>'Investment from Nipa Tables'!AX19/Prices!D49*100</f>
        <v>3026.676037522534</v>
      </c>
      <c r="F35" s="91">
        <f>'Investment from Nipa Tables'!AY19/Prices!E49*100</f>
        <v>3164.1572367849053</v>
      </c>
      <c r="G35" s="91">
        <f>'Investment from Nipa Tables'!AZ19/Prices!F49*100</f>
        <v>4086.4726060615981</v>
      </c>
      <c r="H35" s="91">
        <f>'Investment from Nipa Tables'!BA19/Prices!G49*100</f>
        <v>4173.7534652990798</v>
      </c>
      <c r="I35" s="91">
        <f>'Investment from Nipa Tables'!BB19/Prices!H49*100</f>
        <v>3916.5198898253834</v>
      </c>
      <c r="J35" s="91">
        <f>'Investment from Nipa Tables'!BC19/Prices!I49*100</f>
        <v>3199.7796446659099</v>
      </c>
      <c r="K35" s="91">
        <f>'Investment from Nipa Tables'!BD19/Prices!J49*100</f>
        <v>4242.3206721780571</v>
      </c>
      <c r="L35" s="91">
        <f>'Investment from Nipa Tables'!BE19/Prices!K49*100</f>
        <v>5460.9257652083406</v>
      </c>
      <c r="M35" s="91">
        <f>'Investment from Nipa Tables'!BF19/Prices!L49*100</f>
        <v>4754.7880405803317</v>
      </c>
      <c r="N35" s="91">
        <f>'Investment from Nipa Tables'!BG19/Prices!M49*100</f>
        <v>4949.6709360677851</v>
      </c>
      <c r="O35" s="91">
        <f>'Investment from Nipa Tables'!BH19/Prices!N49*100</f>
        <v>5456.7591595726717</v>
      </c>
      <c r="P35" s="91">
        <f>'Investment from Nipa Tables'!BI19/Prices!O49*100</f>
        <v>4786.1713239056662</v>
      </c>
      <c r="Q35" s="91">
        <f>'Investment from Nipa Tables'!BJ19/Prices!P49*100</f>
        <v>4485.2682706803007</v>
      </c>
      <c r="R35" s="91">
        <f>'Investment from Nipa Tables'!BK19/Prices!Q49*100</f>
        <v>4718.6726585710612</v>
      </c>
      <c r="S35" s="91">
        <f>'Investment from Nipa Tables'!BL19/Prices!R49*100</f>
        <v>6367.8509206757744</v>
      </c>
      <c r="T35" s="91">
        <f>'Investment from Nipa Tables'!BM19/Prices!S49*100</f>
        <v>7925.7406607992752</v>
      </c>
      <c r="U35" s="91">
        <f>'Investment from Nipa Tables'!BN19/Prices!T49*100</f>
        <v>8845.6713040846535</v>
      </c>
      <c r="V35" s="91">
        <f>'Investment from Nipa Tables'!BO19/Prices!U49*100</f>
        <v>9893.3521422110953</v>
      </c>
      <c r="W35" s="91">
        <f>'Investment from Nipa Tables'!BP19/Prices!V49*100</f>
        <v>9622.127393975672</v>
      </c>
      <c r="X35" s="91">
        <f>'Investment from Nipa Tables'!BQ19/Prices!W49*100</f>
        <v>10194.235432522382</v>
      </c>
      <c r="Y35" s="91">
        <f>'Investment from Nipa Tables'!BR19/Prices!X49*100</f>
        <v>10879.503395980266</v>
      </c>
      <c r="Z35" s="91">
        <f>'Investment from Nipa Tables'!BS19/Prices!Y49*100</f>
        <v>10662.497273209481</v>
      </c>
      <c r="AA35" s="91">
        <f>'Investment from Nipa Tables'!BT19/Prices!Z49*100</f>
        <v>10334.404452575596</v>
      </c>
      <c r="AB35" s="91">
        <f>'Investment from Nipa Tables'!BU19/Prices!AA49*100</f>
        <v>12328.051503512314</v>
      </c>
      <c r="AC35" s="91">
        <f>'Investment from Nipa Tables'!BV19/Prices!AB49*100</f>
        <v>14528.285906150615</v>
      </c>
      <c r="AD35" s="91">
        <f>'Investment from Nipa Tables'!BW19/Prices!AC49*100</f>
        <v>16462.76849634125</v>
      </c>
      <c r="AE35" s="91">
        <f>'Investment from Nipa Tables'!BX19/Prices!AD49*100</f>
        <v>15455.956017395642</v>
      </c>
      <c r="AF35" s="91">
        <f>'Investment from Nipa Tables'!BY19/Prices!AE49*100</f>
        <v>12257.125894675844</v>
      </c>
      <c r="AG35" s="91">
        <f>'Investment from Nipa Tables'!BZ19/Prices!AF49*100</f>
        <v>16598.377092354229</v>
      </c>
      <c r="AH35" s="91">
        <f>'Investment from Nipa Tables'!CA19/Prices!AG49*100</f>
        <v>20754.870911472874</v>
      </c>
      <c r="AI35" s="91">
        <f>'Investment from Nipa Tables'!CB19/Prices!AH49*100</f>
        <v>20031.018422402045</v>
      </c>
      <c r="AJ35" s="91">
        <f>'Investment from Nipa Tables'!CC19/Prices!AI49*100</f>
        <v>16111.49543914676</v>
      </c>
      <c r="AK35" s="91">
        <f>'Investment from Nipa Tables'!CD19/Prices!AJ49*100</f>
        <v>14920.694894871111</v>
      </c>
      <c r="AL35" s="91">
        <f>'Investment from Nipa Tables'!CE19/Prices!AK49*100</f>
        <v>10048.830365089554</v>
      </c>
      <c r="AM35" s="91">
        <f>'Investment from Nipa Tables'!CF19/Prices!AL49*100</f>
        <v>10211.137327667224</v>
      </c>
      <c r="AN35" s="91">
        <f>'Investment from Nipa Tables'!CG19/Prices!AM49*100</f>
        <v>13481.318115424947</v>
      </c>
      <c r="AO35" s="91">
        <f>'Investment from Nipa Tables'!CH19/Prices!AN49*100</f>
        <v>15942.976910823249</v>
      </c>
      <c r="AP35" s="91">
        <f>'Investment from Nipa Tables'!CI19/Prices!AO49*100</f>
        <v>16173.678149888363</v>
      </c>
      <c r="AQ35" s="91">
        <f>'Investment from Nipa Tables'!CJ19/Prices!AP49*100</f>
        <v>14415.468445063505</v>
      </c>
      <c r="AR35" s="91">
        <f>'Investment from Nipa Tables'!CK19/Prices!AQ49*100</f>
        <v>14240.22867694558</v>
      </c>
      <c r="AS35" s="91">
        <f>'Investment from Nipa Tables'!CL19/Prices!AR49*100</f>
        <v>16730.261411178555</v>
      </c>
      <c r="AT35" s="91">
        <f>'Investment from Nipa Tables'!CM19/Prices!AS49*100</f>
        <v>16910.073137824184</v>
      </c>
      <c r="AU35" s="91">
        <f>'Investment from Nipa Tables'!CN19/Prices!AT49*100</f>
        <v>10985.685351728813</v>
      </c>
      <c r="AV35" s="91">
        <f>'Investment from Nipa Tables'!CO19/Prices!AU49*100</f>
        <v>11169.168418836962</v>
      </c>
      <c r="AW35" s="91">
        <f>'Investment from Nipa Tables'!CP19/Prices!AV49*100</f>
        <v>14177.960102095838</v>
      </c>
      <c r="AX35" s="91">
        <f>'Investment from Nipa Tables'!CQ19/Prices!AW49*100</f>
        <v>16314.835603270811</v>
      </c>
      <c r="AY35" s="91">
        <f>'Investment from Nipa Tables'!CR19/Prices!AX49*100</f>
        <v>18251.002128719374</v>
      </c>
      <c r="AZ35" s="91">
        <f>'Investment from Nipa Tables'!CS19/Prices!AY49*100</f>
        <v>20547.364611589135</v>
      </c>
      <c r="BA35" s="91">
        <f>'Investment from Nipa Tables'!CT19/Prices!AZ49*100</f>
        <v>21117.229984554542</v>
      </c>
      <c r="BB35" s="91">
        <f>'Investment from Nipa Tables'!CU19/Prices!BA49*100</f>
        <v>24343.846698756533</v>
      </c>
      <c r="BC35" s="91">
        <f>'Investment from Nipa Tables'!CV19/Prices!BB49*100</f>
        <v>25348.199735592745</v>
      </c>
      <c r="BD35" s="91">
        <f>'Investment from Nipa Tables'!CW19/Prices!BC49*100</f>
        <v>25705.012337339496</v>
      </c>
      <c r="BE35" s="91">
        <f>'Investment from Nipa Tables'!CX19/Prices!BD49*100</f>
        <v>23252.417695593456</v>
      </c>
      <c r="BF35" s="91">
        <f>'Investment from Nipa Tables'!CY19/Prices!BE49*100</f>
        <v>22018.358781049541</v>
      </c>
      <c r="BG35" s="91">
        <f>'Investment from Nipa Tables'!CZ19/Prices!BF49*100</f>
        <v>23334.979540666889</v>
      </c>
      <c r="BH35" s="91">
        <f>'Investment from Nipa Tables'!DA19/Prices!BG49*100</f>
        <v>27633.610730149718</v>
      </c>
      <c r="BI35" s="91">
        <f>'Investment from Nipa Tables'!DB19/Prices!BH49*100</f>
        <v>34211.440613493782</v>
      </c>
      <c r="BJ35" s="91">
        <f>'Investment from Nipa Tables'!DC19/Prices!BI49*100</f>
        <v>37971.870525951417</v>
      </c>
      <c r="BK35" s="91">
        <f>'Investment from Nipa Tables'!DD19/Prices!BJ49*100</f>
        <v>35687.542197377072</v>
      </c>
      <c r="BL35" s="91">
        <f>'Investment from Nipa Tables'!DE19/Prices!BK49*100</f>
        <v>33432.406717474507</v>
      </c>
      <c r="BM35" s="91">
        <f>'Investment from Nipa Tables'!DF19/Prices!BL49*100</f>
        <v>19909.093577293857</v>
      </c>
      <c r="BN35" s="91">
        <f>'Investment from Nipa Tables'!DG19/Prices!BM49*100</f>
        <v>28682</v>
      </c>
      <c r="BO35" s="91">
        <f>'Investment from Nipa Tables'!DH19/Prices!BN49*100</f>
        <v>30673.874627440495</v>
      </c>
      <c r="BP35" s="91">
        <f>'Investment from Nipa Tables'!DI19/Prices!BO49*100</f>
        <v>35899.452380017952</v>
      </c>
      <c r="BQ35" s="91">
        <f>'Investment from Nipa Tables'!DJ19/Prices!BP49*100</f>
        <v>32355.126212318777</v>
      </c>
      <c r="BR35" s="91">
        <f>'Investment from Nipa Tables'!DK19/Prices!BQ49*100</f>
        <v>36758.982616813417</v>
      </c>
      <c r="BS35" s="91">
        <f>'Investment from Nipa Tables'!DL19/Prices!BR49*100</f>
        <v>37292.829953787143</v>
      </c>
      <c r="BT35" s="91">
        <f>'Investment from Nipa Tables'!DM19/Prices!BS49*100</f>
        <v>27541.639366455354</v>
      </c>
      <c r="CA35" s="35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  <c r="EM35" s="91"/>
      <c r="EN35" s="91"/>
      <c r="EO35" s="91"/>
      <c r="EP35" s="91"/>
      <c r="EQ35" s="91"/>
      <c r="ER35" s="91"/>
    </row>
    <row r="36" spans="1:148" x14ac:dyDescent="0.25">
      <c r="A36" s="29">
        <v>39</v>
      </c>
      <c r="B36" t="s">
        <v>121</v>
      </c>
      <c r="C36" s="35"/>
      <c r="D36" s="91">
        <f>'Investment from Nipa Tables'!AW20/Prices!C50*100</f>
        <v>1363.2730557937834</v>
      </c>
      <c r="E36" s="91">
        <f>'Investment from Nipa Tables'!AX20/Prices!D50*100</f>
        <v>1069.4741790148753</v>
      </c>
      <c r="F36" s="91">
        <f>'Investment from Nipa Tables'!AY20/Prices!E50*100</f>
        <v>1324.8709978840993</v>
      </c>
      <c r="G36" s="91">
        <f>'Investment from Nipa Tables'!AZ20/Prices!F50*100</f>
        <v>1843.7036206367732</v>
      </c>
      <c r="H36" s="91">
        <f>'Investment from Nipa Tables'!BA20/Prices!G50*100</f>
        <v>1726.7866421054514</v>
      </c>
      <c r="I36" s="91">
        <f>'Investment from Nipa Tables'!BB20/Prices!H50*100</f>
        <v>1692.2225866685992</v>
      </c>
      <c r="J36" s="91">
        <f>'Investment from Nipa Tables'!BC20/Prices!I50*100</f>
        <v>1524.7673156133617</v>
      </c>
      <c r="K36" s="91">
        <f>'Investment from Nipa Tables'!BD20/Prices!J50*100</f>
        <v>2049.5491062948854</v>
      </c>
      <c r="L36" s="91">
        <f>'Investment from Nipa Tables'!BE20/Prices!K50*100</f>
        <v>2300.1991044827487</v>
      </c>
      <c r="M36" s="91">
        <f>'Investment from Nipa Tables'!BF20/Prices!L50*100</f>
        <v>2314.4818453491612</v>
      </c>
      <c r="N36" s="91">
        <f>'Investment from Nipa Tables'!BG20/Prices!M50*100</f>
        <v>1483.1145515507549</v>
      </c>
      <c r="O36" s="91">
        <f>'Investment from Nipa Tables'!BH20/Prices!N50*100</f>
        <v>1744.9033804413148</v>
      </c>
      <c r="P36" s="91">
        <f>'Investment from Nipa Tables'!BI20/Prices!O50*100</f>
        <v>1578.5575701983942</v>
      </c>
      <c r="Q36" s="91">
        <f>'Investment from Nipa Tables'!BJ20/Prices!P50*100</f>
        <v>1419.9875337350261</v>
      </c>
      <c r="R36" s="91">
        <f>'Investment from Nipa Tables'!BK20/Prices!Q50*100</f>
        <v>1420.0272159263334</v>
      </c>
      <c r="S36" s="91">
        <f>'Investment from Nipa Tables'!BL20/Prices!R50*100</f>
        <v>1833.1164369403041</v>
      </c>
      <c r="T36" s="91">
        <f>'Investment from Nipa Tables'!BM20/Prices!S50*100</f>
        <v>2156.8560646653063</v>
      </c>
      <c r="U36" s="91">
        <f>'Investment from Nipa Tables'!BN20/Prices!T50*100</f>
        <v>2463.9024196962287</v>
      </c>
      <c r="V36" s="91">
        <f>'Investment from Nipa Tables'!BO20/Prices!U50*100</f>
        <v>2618.1204750775064</v>
      </c>
      <c r="W36" s="91">
        <f>'Investment from Nipa Tables'!BP20/Prices!V50*100</f>
        <v>1969.3242748185733</v>
      </c>
      <c r="X36" s="91">
        <f>'Investment from Nipa Tables'!BQ20/Prices!W50*100</f>
        <v>2061.8292884766179</v>
      </c>
      <c r="Y36" s="91">
        <f>'Investment from Nipa Tables'!BR20/Prices!X50*100</f>
        <v>2175.4598285433808</v>
      </c>
      <c r="Z36" s="91">
        <f>'Investment from Nipa Tables'!BS20/Prices!Y50*100</f>
        <v>2901.8060264790988</v>
      </c>
      <c r="AA36" s="91">
        <f>'Investment from Nipa Tables'!BT20/Prices!Z50*100</f>
        <v>3163.3742901596675</v>
      </c>
      <c r="AB36" s="91">
        <f>'Investment from Nipa Tables'!BU20/Prices!AA50*100</f>
        <v>2587.1826739744715</v>
      </c>
      <c r="AC36" s="91">
        <f>'Investment from Nipa Tables'!BV20/Prices!AB50*100</f>
        <v>3229.9716436367125</v>
      </c>
      <c r="AD36" s="91">
        <f>'Investment from Nipa Tables'!BW20/Prices!AC50*100</f>
        <v>4719.4030121592486</v>
      </c>
      <c r="AE36" s="91">
        <f>'Investment from Nipa Tables'!BX20/Prices!AD50*100</f>
        <v>7096.6358108701343</v>
      </c>
      <c r="AF36" s="91">
        <f>'Investment from Nipa Tables'!BY20/Prices!AE50*100</f>
        <v>6591.2858034501496</v>
      </c>
      <c r="AG36" s="91">
        <f>'Investment from Nipa Tables'!BZ20/Prices!AF50*100</f>
        <v>7414.5182402625605</v>
      </c>
      <c r="AH36" s="91">
        <f>'Investment from Nipa Tables'!CA20/Prices!AG50*100</f>
        <v>7435.9059421852462</v>
      </c>
      <c r="AI36" s="91">
        <f>'Investment from Nipa Tables'!CB20/Prices!AH50*100</f>
        <v>7237.9847023553593</v>
      </c>
      <c r="AJ36" s="91">
        <f>'Investment from Nipa Tables'!CC20/Prices!AI50*100</f>
        <v>7496.6008529813935</v>
      </c>
      <c r="AK36" s="91">
        <f>'Investment from Nipa Tables'!CD20/Prices!AJ50*100</f>
        <v>11890.554951849459</v>
      </c>
      <c r="AL36" s="91">
        <f>'Investment from Nipa Tables'!CE20/Prices!AK50*100</f>
        <v>8025.7798807156532</v>
      </c>
      <c r="AM36" s="91">
        <f>'Investment from Nipa Tables'!CF20/Prices!AL50*100</f>
        <v>4236.7229298399297</v>
      </c>
      <c r="AN36" s="91">
        <f>'Investment from Nipa Tables'!CG20/Prices!AM50*100</f>
        <v>3451.4848504570964</v>
      </c>
      <c r="AO36" s="91">
        <f>'Investment from Nipa Tables'!CH20/Prices!AN50*100</f>
        <v>3488.0712437148445</v>
      </c>
      <c r="AP36" s="91">
        <f>'Investment from Nipa Tables'!CI20/Prices!AO50*100</f>
        <v>1891.5979703695034</v>
      </c>
      <c r="AQ36" s="91">
        <f>'Investment from Nipa Tables'!CJ20/Prices!AP50*100</f>
        <v>1751.8930967711806</v>
      </c>
      <c r="AR36" s="91">
        <f>'Investment from Nipa Tables'!CK20/Prices!AQ50*100</f>
        <v>2191.8607956166697</v>
      </c>
      <c r="AS36" s="91">
        <f>'Investment from Nipa Tables'!CL20/Prices!AR50*100</f>
        <v>2587.8827528185761</v>
      </c>
      <c r="AT36" s="91">
        <f>'Investment from Nipa Tables'!CM20/Prices!AS50*100</f>
        <v>2415.6216774922996</v>
      </c>
      <c r="AU36" s="91">
        <f>'Investment from Nipa Tables'!CN20/Prices!AT50*100</f>
        <v>1945.4192242442441</v>
      </c>
      <c r="AV36" s="91">
        <f>'Investment from Nipa Tables'!CO20/Prices!AU50*100</f>
        <v>1469.0745081867065</v>
      </c>
      <c r="AW36" s="91">
        <f>'Investment from Nipa Tables'!CP20/Prices!AV50*100</f>
        <v>2921.2142344560316</v>
      </c>
      <c r="AX36" s="91">
        <f>'Investment from Nipa Tables'!CQ20/Prices!AW50*100</f>
        <v>3074.1737634810693</v>
      </c>
      <c r="AY36" s="91">
        <f>'Investment from Nipa Tables'!CR20/Prices!AX50*100</f>
        <v>3234.5311961526731</v>
      </c>
      <c r="AZ36" s="91">
        <f>'Investment from Nipa Tables'!CS20/Prices!AY50*100</f>
        <v>3516.6882118588901</v>
      </c>
      <c r="BA36" s="91">
        <f>'Investment from Nipa Tables'!CT20/Prices!AZ50*100</f>
        <v>4201.7166166344214</v>
      </c>
      <c r="BB36" s="91">
        <f>'Investment from Nipa Tables'!CU20/Prices!BA50*100</f>
        <v>4135.9008441018686</v>
      </c>
      <c r="BC36" s="91">
        <f>'Investment from Nipa Tables'!CV20/Prices!BB50*100</f>
        <v>6059.350546087695</v>
      </c>
      <c r="BD36" s="91">
        <f>'Investment from Nipa Tables'!CW20/Prices!BC50*100</f>
        <v>5965.9132281068514</v>
      </c>
      <c r="BE36" s="91">
        <f>'Investment from Nipa Tables'!CX20/Prices!BD50*100</f>
        <v>6930.602438917791</v>
      </c>
      <c r="BF36" s="91">
        <f>'Investment from Nipa Tables'!CY20/Prices!BE50*100</f>
        <v>4236.0724471724889</v>
      </c>
      <c r="BG36" s="91">
        <f>'Investment from Nipa Tables'!CZ20/Prices!BF50*100</f>
        <v>5335.4612118611749</v>
      </c>
      <c r="BH36" s="91">
        <f>'Investment from Nipa Tables'!DA20/Prices!BG50*100</f>
        <v>6572.497323856096</v>
      </c>
      <c r="BI36" s="91">
        <f>'Investment from Nipa Tables'!DB20/Prices!BH50*100</f>
        <v>9429.3579949042269</v>
      </c>
      <c r="BJ36" s="91">
        <f>'Investment from Nipa Tables'!DC20/Prices!BI50*100</f>
        <v>14053.790991539481</v>
      </c>
      <c r="BK36" s="91">
        <f>'Investment from Nipa Tables'!DD20/Prices!BJ50*100</f>
        <v>18852.464946461379</v>
      </c>
      <c r="BL36" s="91">
        <f>'Investment from Nipa Tables'!DE20/Prices!BK50*100</f>
        <v>19145.43279389594</v>
      </c>
      <c r="BM36" s="91">
        <f>'Investment from Nipa Tables'!DF20/Prices!BL50*100</f>
        <v>15058.903072910136</v>
      </c>
      <c r="BN36" s="91">
        <f>'Investment from Nipa Tables'!DG20/Prices!BM50*100</f>
        <v>16852</v>
      </c>
      <c r="BO36" s="91">
        <f>'Investment from Nipa Tables'!DH20/Prices!BN50*100</f>
        <v>21442.1726916601</v>
      </c>
      <c r="BP36" s="91">
        <f>'Investment from Nipa Tables'!DI20/Prices!BO50*100</f>
        <v>29061.472008033121</v>
      </c>
      <c r="BQ36" s="91">
        <f>'Investment from Nipa Tables'!DJ20/Prices!BP50*100</f>
        <v>27534.456208881897</v>
      </c>
      <c r="BR36" s="91">
        <f>'Investment from Nipa Tables'!DK20/Prices!BQ50*100</f>
        <v>29102.552323330576</v>
      </c>
      <c r="BS36" s="91">
        <f>'Investment from Nipa Tables'!DL20/Prices!BR50*100</f>
        <v>23059.550151646694</v>
      </c>
      <c r="BT36" s="91">
        <f>'Investment from Nipa Tables'!DM20/Prices!BS50*100</f>
        <v>11755.602653133135</v>
      </c>
      <c r="CA36" s="35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</row>
    <row r="37" spans="1:148" x14ac:dyDescent="0.25">
      <c r="A37" s="29">
        <v>40</v>
      </c>
      <c r="B37" t="s">
        <v>123</v>
      </c>
      <c r="C37" s="35"/>
      <c r="D37" s="91">
        <f>'Investment from Nipa Tables'!AW21/Prices!C51*100</f>
        <v>621.47216432749167</v>
      </c>
      <c r="E37" s="91">
        <f>'Investment from Nipa Tables'!AX21/Prices!D51*100</f>
        <v>410.47788640866594</v>
      </c>
      <c r="F37" s="91">
        <f>'Investment from Nipa Tables'!AY21/Prices!E51*100</f>
        <v>418.49266977871571</v>
      </c>
      <c r="G37" s="91">
        <f>'Investment from Nipa Tables'!AZ21/Prices!F51*100</f>
        <v>408.14510386184219</v>
      </c>
      <c r="H37" s="91">
        <f>'Investment from Nipa Tables'!BA21/Prices!G51*100</f>
        <v>435.47032092302373</v>
      </c>
      <c r="I37" s="91">
        <f>'Investment from Nipa Tables'!BB21/Prices!H51*100</f>
        <v>523.89593304846494</v>
      </c>
      <c r="J37" s="91">
        <f>'Investment from Nipa Tables'!BC21/Prices!I51*100</f>
        <v>512.53351476027342</v>
      </c>
      <c r="K37" s="91">
        <f>'Investment from Nipa Tables'!BD21/Prices!J51*100</f>
        <v>615.98199620628748</v>
      </c>
      <c r="L37" s="91">
        <f>'Investment from Nipa Tables'!BE21/Prices!K51*100</f>
        <v>736.77657316035516</v>
      </c>
      <c r="M37" s="91">
        <f>'Investment from Nipa Tables'!BF21/Prices!L51*100</f>
        <v>791.73772881949458</v>
      </c>
      <c r="N37" s="91">
        <f>'Investment from Nipa Tables'!BG21/Prices!M51*100</f>
        <v>714.97506790214413</v>
      </c>
      <c r="O37" s="91">
        <f>'Investment from Nipa Tables'!BH21/Prices!N51*100</f>
        <v>795.44154168158593</v>
      </c>
      <c r="P37" s="91">
        <f>'Investment from Nipa Tables'!BI21/Prices!O51*100</f>
        <v>875.8694891614773</v>
      </c>
      <c r="Q37" s="91">
        <f>'Investment from Nipa Tables'!BJ21/Prices!P51*100</f>
        <v>894.92825820200505</v>
      </c>
      <c r="R37" s="91">
        <f>'Investment from Nipa Tables'!BK21/Prices!Q51*100</f>
        <v>1001.0222473466056</v>
      </c>
      <c r="S37" s="91">
        <f>'Investment from Nipa Tables'!BL21/Prices!R51*100</f>
        <v>1043.6057119907514</v>
      </c>
      <c r="T37" s="91">
        <f>'Investment from Nipa Tables'!BM21/Prices!S51*100</f>
        <v>1188.3298463677738</v>
      </c>
      <c r="U37" s="91">
        <f>'Investment from Nipa Tables'!BN21/Prices!T51*100</f>
        <v>1462.0836066612433</v>
      </c>
      <c r="V37" s="91">
        <f>'Investment from Nipa Tables'!BO21/Prices!U51*100</f>
        <v>1788.385492280491</v>
      </c>
      <c r="W37" s="91">
        <f>'Investment from Nipa Tables'!BP21/Prices!V51*100</f>
        <v>1864.8265272494643</v>
      </c>
      <c r="X37" s="91">
        <f>'Investment from Nipa Tables'!BQ21/Prices!W51*100</f>
        <v>2120.3497217561508</v>
      </c>
      <c r="Y37" s="91">
        <f>'Investment from Nipa Tables'!BR21/Prices!X51*100</f>
        <v>2498.1263163870922</v>
      </c>
      <c r="Z37" s="91">
        <f>'Investment from Nipa Tables'!BS21/Prices!Y51*100</f>
        <v>2527.5908034675263</v>
      </c>
      <c r="AA37" s="91">
        <f>'Investment from Nipa Tables'!BT21/Prices!Z51*100</f>
        <v>2610.4609538223599</v>
      </c>
      <c r="AB37" s="91">
        <f>'Investment from Nipa Tables'!BU21/Prices!AA51*100</f>
        <v>2574.4746968981617</v>
      </c>
      <c r="AC37" s="91">
        <f>'Investment from Nipa Tables'!BV21/Prices!AB51*100</f>
        <v>2724.0207173370022</v>
      </c>
      <c r="AD37" s="91">
        <f>'Investment from Nipa Tables'!BW21/Prices!AC51*100</f>
        <v>2746.1672272340388</v>
      </c>
      <c r="AE37" s="91">
        <f>'Investment from Nipa Tables'!BX21/Prices!AD51*100</f>
        <v>2603.3974935288102</v>
      </c>
      <c r="AF37" s="91">
        <f>'Investment from Nipa Tables'!BY21/Prices!AE51*100</f>
        <v>2710.2746077457305</v>
      </c>
      <c r="AG37" s="91">
        <f>'Investment from Nipa Tables'!BZ21/Prices!AF51*100</f>
        <v>3131.3239210957754</v>
      </c>
      <c r="AH37" s="91">
        <f>'Investment from Nipa Tables'!CA21/Prices!AG51*100</f>
        <v>3672.5022791347469</v>
      </c>
      <c r="AI37" s="91">
        <f>'Investment from Nipa Tables'!CB21/Prices!AH51*100</f>
        <v>4155.355235137029</v>
      </c>
      <c r="AJ37" s="91">
        <f>'Investment from Nipa Tables'!CC21/Prices!AI51*100</f>
        <v>4288.2730043853453</v>
      </c>
      <c r="AK37" s="91">
        <f>'Investment from Nipa Tables'!CD21/Prices!AJ51*100</f>
        <v>4440.8863076635853</v>
      </c>
      <c r="AL37" s="91">
        <f>'Investment from Nipa Tables'!CE21/Prices!AK51*100</f>
        <v>4342.6417232908871</v>
      </c>
      <c r="AM37" s="91">
        <f>'Investment from Nipa Tables'!CF21/Prices!AL51*100</f>
        <v>4501.3179684275083</v>
      </c>
      <c r="AN37" s="91">
        <f>'Investment from Nipa Tables'!CG21/Prices!AM51*100</f>
        <v>5317.675454428957</v>
      </c>
      <c r="AO37" s="91">
        <f>'Investment from Nipa Tables'!CH21/Prices!AN51*100</f>
        <v>5818.221508014698</v>
      </c>
      <c r="AP37" s="91">
        <f>'Investment from Nipa Tables'!CI21/Prices!AO51*100</f>
        <v>6058.2344854729126</v>
      </c>
      <c r="AQ37" s="91">
        <f>'Investment from Nipa Tables'!CJ21/Prices!AP51*100</f>
        <v>6799.2579322942374</v>
      </c>
      <c r="AR37" s="91">
        <f>'Investment from Nipa Tables'!CK21/Prices!AQ51*100</f>
        <v>7301.7944858412748</v>
      </c>
      <c r="AS37" s="91">
        <f>'Investment from Nipa Tables'!CL21/Prices!AR51*100</f>
        <v>8138.4727586114368</v>
      </c>
      <c r="AT37" s="91">
        <f>'Investment from Nipa Tables'!CM21/Prices!AS51*100</f>
        <v>7406.8873462373776</v>
      </c>
      <c r="AU37" s="91">
        <f>'Investment from Nipa Tables'!CN21/Prices!AT51*100</f>
        <v>7112.2490162593749</v>
      </c>
      <c r="AV37" s="91">
        <f>'Investment from Nipa Tables'!CO21/Prices!AU51*100</f>
        <v>7120.7261650280543</v>
      </c>
      <c r="AW37" s="91">
        <f>'Investment from Nipa Tables'!CP21/Prices!AV51*100</f>
        <v>7788.1501837493861</v>
      </c>
      <c r="AX37" s="91">
        <f>'Investment from Nipa Tables'!CQ21/Prices!AW51*100</f>
        <v>8789.0011990054372</v>
      </c>
      <c r="AY37" s="91">
        <f>'Investment from Nipa Tables'!CR21/Prices!AX51*100</f>
        <v>9733.3768562538517</v>
      </c>
      <c r="AZ37" s="91">
        <f>'Investment from Nipa Tables'!CS21/Prices!AY51*100</f>
        <v>10417.290541680462</v>
      </c>
      <c r="BA37" s="91">
        <f>'Investment from Nipa Tables'!CT21/Prices!AZ51*100</f>
        <v>10598.470086687794</v>
      </c>
      <c r="BB37" s="91">
        <f>'Investment from Nipa Tables'!CU21/Prices!BA51*100</f>
        <v>12067.939235345593</v>
      </c>
      <c r="BC37" s="91">
        <f>'Investment from Nipa Tables'!CV21/Prices!BB51*100</f>
        <v>13365.525438249157</v>
      </c>
      <c r="BD37" s="91">
        <f>'Investment from Nipa Tables'!CW21/Prices!BC51*100</f>
        <v>14046.908186891036</v>
      </c>
      <c r="BE37" s="91">
        <f>'Investment from Nipa Tables'!CX21/Prices!BD51*100</f>
        <v>14945.573618629547</v>
      </c>
      <c r="BF37" s="91">
        <f>'Investment from Nipa Tables'!CY21/Prices!BE51*100</f>
        <v>14779.907841587459</v>
      </c>
      <c r="BG37" s="91">
        <f>'Investment from Nipa Tables'!CZ21/Prices!BF51*100</f>
        <v>15913.261536035643</v>
      </c>
      <c r="BH37" s="91">
        <f>'Investment from Nipa Tables'!DA21/Prices!BG51*100</f>
        <v>17640.994432981504</v>
      </c>
      <c r="BI37" s="91">
        <f>'Investment from Nipa Tables'!DB21/Prices!BH51*100</f>
        <v>20152.100061797155</v>
      </c>
      <c r="BJ37" s="91">
        <f>'Investment from Nipa Tables'!DC21/Prices!BI51*100</f>
        <v>20365.589349726371</v>
      </c>
      <c r="BK37" s="91">
        <f>'Investment from Nipa Tables'!DD21/Prices!BJ51*100</f>
        <v>21283.586364679744</v>
      </c>
      <c r="BL37" s="91">
        <f>'Investment from Nipa Tables'!DE21/Prices!BK51*100</f>
        <v>20337.660260836747</v>
      </c>
      <c r="BM37" s="91">
        <f>'Investment from Nipa Tables'!DF21/Prices!BL51*100</f>
        <v>19890.274733773873</v>
      </c>
      <c r="BN37" s="91">
        <f>'Investment from Nipa Tables'!DG21/Prices!BM51*100</f>
        <v>22429</v>
      </c>
      <c r="BO37" s="91">
        <f>'Investment from Nipa Tables'!DH21/Prices!BN51*100</f>
        <v>25622.937372165245</v>
      </c>
      <c r="BP37" s="91">
        <f>'Investment from Nipa Tables'!DI21/Prices!BO51*100</f>
        <v>28213.106990568078</v>
      </c>
      <c r="BQ37" s="91">
        <f>'Investment from Nipa Tables'!DJ21/Prices!BP51*100</f>
        <v>28703.783811299287</v>
      </c>
      <c r="BR37" s="91">
        <f>'Investment from Nipa Tables'!DK21/Prices!BQ51*100</f>
        <v>31729.86329300778</v>
      </c>
      <c r="BS37" s="91">
        <f>'Investment from Nipa Tables'!DL21/Prices!BR51*100</f>
        <v>34203.987917155842</v>
      </c>
      <c r="BT37" s="91">
        <f>'Investment from Nipa Tables'!DM21/Prices!BS51*100</f>
        <v>35508.08909011347</v>
      </c>
      <c r="CA37" s="35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  <c r="EM37" s="91"/>
      <c r="EN37" s="91"/>
      <c r="EO37" s="91"/>
      <c r="EP37" s="91"/>
      <c r="EQ37" s="91"/>
      <c r="ER37" s="91"/>
    </row>
    <row r="38" spans="1:148" x14ac:dyDescent="0.25">
      <c r="A38" s="29">
        <v>41</v>
      </c>
      <c r="B38" t="s">
        <v>125</v>
      </c>
      <c r="C38" s="35"/>
      <c r="D38" s="91">
        <f>'Investment from Nipa Tables'!AW22/Prices!C52*100</f>
        <v>184.67203080655952</v>
      </c>
      <c r="E38" s="91">
        <f>'Investment from Nipa Tables'!AX22/Prices!D52*100</f>
        <v>192.69068477579165</v>
      </c>
      <c r="F38" s="91">
        <f>'Investment from Nipa Tables'!AY22/Prices!E52*100</f>
        <v>221.80716743613914</v>
      </c>
      <c r="G38" s="91">
        <f>'Investment from Nipa Tables'!AZ22/Prices!F52*100</f>
        <v>327.66807628244936</v>
      </c>
      <c r="H38" s="91">
        <f>'Investment from Nipa Tables'!BA22/Prices!G52*100</f>
        <v>254.89300054535016</v>
      </c>
      <c r="I38" s="91">
        <f>'Investment from Nipa Tables'!BB22/Prices!H52*100</f>
        <v>192.5865464125547</v>
      </c>
      <c r="J38" s="91">
        <f>'Investment from Nipa Tables'!BC22/Prices!I52*100</f>
        <v>185.77126908517013</v>
      </c>
      <c r="K38" s="91">
        <f>'Investment from Nipa Tables'!BD22/Prices!J52*100</f>
        <v>242.93165957291478</v>
      </c>
      <c r="L38" s="91">
        <f>'Investment from Nipa Tables'!BE22/Prices!K52*100</f>
        <v>302.31495413518275</v>
      </c>
      <c r="M38" s="91">
        <f>'Investment from Nipa Tables'!BF22/Prices!L52*100</f>
        <v>310.68353418044745</v>
      </c>
      <c r="N38" s="91">
        <f>'Investment from Nipa Tables'!BG22/Prices!M52*100</f>
        <v>243.00136736619245</v>
      </c>
      <c r="O38" s="91">
        <f>'Investment from Nipa Tables'!BH22/Prices!N52*100</f>
        <v>286.91727713116705</v>
      </c>
      <c r="P38" s="91">
        <f>'Investment from Nipa Tables'!BI22/Prices!O52*100</f>
        <v>372.1141420752175</v>
      </c>
      <c r="Q38" s="91">
        <f>'Investment from Nipa Tables'!BJ22/Prices!P52*100</f>
        <v>386.94221984292085</v>
      </c>
      <c r="R38" s="91">
        <f>'Investment from Nipa Tables'!BK22/Prices!Q52*100</f>
        <v>462.36404750086768</v>
      </c>
      <c r="S38" s="91">
        <f>'Investment from Nipa Tables'!BL22/Prices!R52*100</f>
        <v>589.81054777354279</v>
      </c>
      <c r="T38" s="91">
        <f>'Investment from Nipa Tables'!BM22/Prices!S52*100</f>
        <v>624.19146412617124</v>
      </c>
      <c r="U38" s="91">
        <f>'Investment from Nipa Tables'!BN22/Prices!T52*100</f>
        <v>741.22736364982848</v>
      </c>
      <c r="V38" s="91">
        <f>'Investment from Nipa Tables'!BO22/Prices!U52*100</f>
        <v>770.60674583477953</v>
      </c>
      <c r="W38" s="91">
        <f>'Investment from Nipa Tables'!BP22/Prices!V52*100</f>
        <v>492.00276849451308</v>
      </c>
      <c r="X38" s="91">
        <f>'Investment from Nipa Tables'!BQ22/Prices!W52*100</f>
        <v>611.89500939197865</v>
      </c>
      <c r="Y38" s="91">
        <f>'Investment from Nipa Tables'!BR22/Prices!X52*100</f>
        <v>691.97696249281466</v>
      </c>
      <c r="Z38" s="91">
        <f>'Investment from Nipa Tables'!BS22/Prices!Y52*100</f>
        <v>812.55693554886079</v>
      </c>
      <c r="AA38" s="91">
        <f>'Investment from Nipa Tables'!BT22/Prices!Z52*100</f>
        <v>813.15265177726928</v>
      </c>
      <c r="AB38" s="91">
        <f>'Investment from Nipa Tables'!BU22/Prices!AA52*100</f>
        <v>852.26142217227198</v>
      </c>
      <c r="AC38" s="91">
        <f>'Investment from Nipa Tables'!BV22/Prices!AB52*100</f>
        <v>1034.7173886091527</v>
      </c>
      <c r="AD38" s="91">
        <f>'Investment from Nipa Tables'!BW22/Prices!AC52*100</f>
        <v>1163.433794081325</v>
      </c>
      <c r="AE38" s="91">
        <f>'Investment from Nipa Tables'!BX22/Prices!AD52*100</f>
        <v>1180.3620635719267</v>
      </c>
      <c r="AF38" s="91">
        <f>'Investment from Nipa Tables'!BY22/Prices!AE52*100</f>
        <v>1157.5643729471628</v>
      </c>
      <c r="AG38" s="91">
        <f>'Investment from Nipa Tables'!BZ22/Prices!AF52*100</f>
        <v>1179.2417199183662</v>
      </c>
      <c r="AH38" s="91">
        <f>'Investment from Nipa Tables'!CA22/Prices!AG52*100</f>
        <v>2037.877005602767</v>
      </c>
      <c r="AI38" s="91">
        <f>'Investment from Nipa Tables'!CB22/Prices!AH52*100</f>
        <v>2703.0513546204575</v>
      </c>
      <c r="AJ38" s="91">
        <f>'Investment from Nipa Tables'!CC22/Prices!AI52*100</f>
        <v>3198.7276547310798</v>
      </c>
      <c r="AK38" s="91">
        <f>'Investment from Nipa Tables'!CD22/Prices!AJ52*100</f>
        <v>3324.4343692085727</v>
      </c>
      <c r="AL38" s="91">
        <f>'Investment from Nipa Tables'!CE22/Prices!AK52*100</f>
        <v>2757.9544070635061</v>
      </c>
      <c r="AM38" s="91">
        <f>'Investment from Nipa Tables'!CF22/Prices!AL52*100</f>
        <v>2627.5463035145458</v>
      </c>
      <c r="AN38" s="91">
        <f>'Investment from Nipa Tables'!CG22/Prices!AM52*100</f>
        <v>2845.1280320644637</v>
      </c>
      <c r="AO38" s="91">
        <f>'Investment from Nipa Tables'!CH22/Prices!AN52*100</f>
        <v>3191.5528398956285</v>
      </c>
      <c r="AP38" s="91">
        <f>'Investment from Nipa Tables'!CI22/Prices!AO52*100</f>
        <v>3347.5517928961694</v>
      </c>
      <c r="AQ38" s="91">
        <f>'Investment from Nipa Tables'!CJ22/Prices!AP52*100</f>
        <v>3450.9149484134282</v>
      </c>
      <c r="AR38" s="91">
        <f>'Investment from Nipa Tables'!CK22/Prices!AQ52*100</f>
        <v>3725.5570399950884</v>
      </c>
      <c r="AS38" s="91">
        <f>'Investment from Nipa Tables'!CL22/Prices!AR52*100</f>
        <v>3633.6260344873344</v>
      </c>
      <c r="AT38" s="91">
        <f>'Investment from Nipa Tables'!CM22/Prices!AS52*100</f>
        <v>3292.6465905370173</v>
      </c>
      <c r="AU38" s="91">
        <f>'Investment from Nipa Tables'!CN22/Prices!AT52*100</f>
        <v>2696.9422314409508</v>
      </c>
      <c r="AV38" s="91">
        <f>'Investment from Nipa Tables'!CO22/Prices!AU52*100</f>
        <v>2758.7300330467874</v>
      </c>
      <c r="AW38" s="91">
        <f>'Investment from Nipa Tables'!CP22/Prices!AV52*100</f>
        <v>2654.8063929706668</v>
      </c>
      <c r="AX38" s="91">
        <f>'Investment from Nipa Tables'!CQ22/Prices!AW52*100</f>
        <v>2767.5786710691264</v>
      </c>
      <c r="AY38" s="91">
        <f>'Investment from Nipa Tables'!CR22/Prices!AX52*100</f>
        <v>3024.2636833591828</v>
      </c>
      <c r="AZ38" s="91">
        <f>'Investment from Nipa Tables'!CS22/Prices!AY52*100</f>
        <v>2764.2596044746929</v>
      </c>
      <c r="BA38" s="91">
        <f>'Investment from Nipa Tables'!CT22/Prices!AZ52*100</f>
        <v>3158.4621020726568</v>
      </c>
      <c r="BB38" s="91">
        <f>'Investment from Nipa Tables'!CU22/Prices!BA52*100</f>
        <v>3915.3265663744719</v>
      </c>
      <c r="BC38" s="91">
        <f>'Investment from Nipa Tables'!CV22/Prices!BB52*100</f>
        <v>3737.4614014135714</v>
      </c>
      <c r="BD38" s="91">
        <f>'Investment from Nipa Tables'!CW22/Prices!BC52*100</f>
        <v>3927.3403463066229</v>
      </c>
      <c r="BE38" s="91">
        <f>'Investment from Nipa Tables'!CX22/Prices!BD52*100</f>
        <v>4275.4526667300588</v>
      </c>
      <c r="BF38" s="91">
        <f>'Investment from Nipa Tables'!CY22/Prices!BE52*100</f>
        <v>4588.7216766735364</v>
      </c>
      <c r="BG38" s="91">
        <f>'Investment from Nipa Tables'!CZ22/Prices!BF52*100</f>
        <v>4862.8347045654973</v>
      </c>
      <c r="BH38" s="91">
        <f>'Investment from Nipa Tables'!DA22/Prices!BG52*100</f>
        <v>5992.4717830018317</v>
      </c>
      <c r="BI38" s="91">
        <f>'Investment from Nipa Tables'!DB22/Prices!BH52*100</f>
        <v>5584.9323504934982</v>
      </c>
      <c r="BJ38" s="91">
        <f>'Investment from Nipa Tables'!DC22/Prices!BI52*100</f>
        <v>5408.936188995619</v>
      </c>
      <c r="BK38" s="91">
        <f>'Investment from Nipa Tables'!DD22/Prices!BJ52*100</f>
        <v>4670.5136094159525</v>
      </c>
      <c r="BL38" s="91">
        <f>'Investment from Nipa Tables'!DE22/Prices!BK52*100</f>
        <v>4647.7614170230399</v>
      </c>
      <c r="BM38" s="91">
        <f>'Investment from Nipa Tables'!DF22/Prices!BL52*100</f>
        <v>3378.0981983869756</v>
      </c>
      <c r="BN38" s="91">
        <f>'Investment from Nipa Tables'!DG22/Prices!BM52*100</f>
        <v>3409.0000000000005</v>
      </c>
      <c r="BO38" s="91">
        <f>'Investment from Nipa Tables'!DH22/Prices!BN52*100</f>
        <v>3809.3604850996157</v>
      </c>
      <c r="BP38" s="91">
        <f>'Investment from Nipa Tables'!DI22/Prices!BO52*100</f>
        <v>4591.7696242357051</v>
      </c>
      <c r="BQ38" s="91">
        <f>'Investment from Nipa Tables'!DJ22/Prices!BP52*100</f>
        <v>5500.1756091750885</v>
      </c>
      <c r="BR38" s="91">
        <f>'Investment from Nipa Tables'!DK22/Prices!BQ52*100</f>
        <v>5245.758238707861</v>
      </c>
      <c r="BS38" s="91">
        <f>'Investment from Nipa Tables'!DL22/Prices!BR52*100</f>
        <v>5492.2192409847548</v>
      </c>
      <c r="BT38" s="91">
        <f>'Investment from Nipa Tables'!DM22/Prices!BS52*100</f>
        <v>5099.9135080177484</v>
      </c>
      <c r="CA38" s="35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</row>
    <row r="39" spans="1:148" x14ac:dyDescent="0.25">
      <c r="A39" s="29">
        <v>29</v>
      </c>
      <c r="B39" t="s">
        <v>127</v>
      </c>
      <c r="C39" s="35"/>
      <c r="D39" s="91">
        <f>'Investment from Nipa Tables'!AW23/Prices!C53*100</f>
        <v>1040.8590051336969</v>
      </c>
      <c r="E39" s="91">
        <f>'Investment from Nipa Tables'!AX23/Prices!D53*100</f>
        <v>957.44521726583912</v>
      </c>
      <c r="F39" s="91">
        <f>'Investment from Nipa Tables'!AY23/Prices!E53*100</f>
        <v>1066.2458101369577</v>
      </c>
      <c r="G39" s="91">
        <f>'Investment from Nipa Tables'!AZ23/Prices!F53*100</f>
        <v>1153.1299617429449</v>
      </c>
      <c r="H39" s="91">
        <f>'Investment from Nipa Tables'!BA23/Prices!G53*100</f>
        <v>980.46072729626826</v>
      </c>
      <c r="I39" s="91">
        <f>'Investment from Nipa Tables'!BB23/Prices!H53*100</f>
        <v>1056.0242807540658</v>
      </c>
      <c r="J39" s="91">
        <f>'Investment from Nipa Tables'!BC23/Prices!I53*100</f>
        <v>991.06684377420731</v>
      </c>
      <c r="K39" s="91">
        <f>'Investment from Nipa Tables'!BD23/Prices!J53*100</f>
        <v>1279.4121891045563</v>
      </c>
      <c r="L39" s="91">
        <f>'Investment from Nipa Tables'!BE23/Prices!K53*100</f>
        <v>1431.5918009632985</v>
      </c>
      <c r="M39" s="91">
        <f>'Investment from Nipa Tables'!BF23/Prices!L53*100</f>
        <v>1411.2343566991278</v>
      </c>
      <c r="N39" s="91">
        <f>'Investment from Nipa Tables'!BG23/Prices!M53*100</f>
        <v>1542.4724051687174</v>
      </c>
      <c r="O39" s="91">
        <f>'Investment from Nipa Tables'!BH23/Prices!N53*100</f>
        <v>2010.6349562582641</v>
      </c>
      <c r="P39" s="91">
        <f>'Investment from Nipa Tables'!BI23/Prices!O53*100</f>
        <v>2148.0487782179835</v>
      </c>
      <c r="Q39" s="91">
        <f>'Investment from Nipa Tables'!BJ23/Prices!P53*100</f>
        <v>2273.5719071143244</v>
      </c>
      <c r="R39" s="91">
        <f>'Investment from Nipa Tables'!BK23/Prices!Q53*100</f>
        <v>2523.3872443000269</v>
      </c>
      <c r="S39" s="91">
        <f>'Investment from Nipa Tables'!BL23/Prices!R53*100</f>
        <v>3047.368605578929</v>
      </c>
      <c r="T39" s="91">
        <f>'Investment from Nipa Tables'!BM23/Prices!S53*100</f>
        <v>3298.6979751112117</v>
      </c>
      <c r="U39" s="91">
        <f>'Investment from Nipa Tables'!BN23/Prices!T53*100</f>
        <v>3624.9428297925447</v>
      </c>
      <c r="V39" s="91">
        <f>'Investment from Nipa Tables'!BO23/Prices!U53*100</f>
        <v>3979.3816842611413</v>
      </c>
      <c r="W39" s="91">
        <f>'Investment from Nipa Tables'!BP23/Prices!V53*100</f>
        <v>3990.1222556086823</v>
      </c>
      <c r="X39" s="91">
        <f>'Investment from Nipa Tables'!BQ23/Prices!W53*100</f>
        <v>4140.2937806080281</v>
      </c>
      <c r="Y39" s="91">
        <f>'Investment from Nipa Tables'!BR23/Prices!X53*100</f>
        <v>4535.3980474129212</v>
      </c>
      <c r="Z39" s="91">
        <f>'Investment from Nipa Tables'!BS23/Prices!Y53*100</f>
        <v>4882.1452242477917</v>
      </c>
      <c r="AA39" s="91">
        <f>'Investment from Nipa Tables'!BT23/Prices!Z53*100</f>
        <v>5065.7137576973855</v>
      </c>
      <c r="AB39" s="91">
        <f>'Investment from Nipa Tables'!BU23/Prices!AA53*100</f>
        <v>4955.3774026115143</v>
      </c>
      <c r="AC39" s="91">
        <f>'Investment from Nipa Tables'!BV23/Prices!AB53*100</f>
        <v>6027.7160459492552</v>
      </c>
      <c r="AD39" s="91">
        <f>'Investment from Nipa Tables'!BW23/Prices!AC53*100</f>
        <v>7185.9255572105267</v>
      </c>
      <c r="AE39" s="91">
        <f>'Investment from Nipa Tables'!BX23/Prices!AD53*100</f>
        <v>7181.7367343849883</v>
      </c>
      <c r="AF39" s="91">
        <f>'Investment from Nipa Tables'!BY23/Prices!AE53*100</f>
        <v>6312.9188095116688</v>
      </c>
      <c r="AG39" s="91">
        <f>'Investment from Nipa Tables'!BZ23/Prices!AF53*100</f>
        <v>7294.7213004428004</v>
      </c>
      <c r="AH39" s="91">
        <f>'Investment from Nipa Tables'!CA23/Prices!AG53*100</f>
        <v>9208.9159172293712</v>
      </c>
      <c r="AI39" s="91">
        <f>'Investment from Nipa Tables'!CB23/Prices!AH53*100</f>
        <v>11998.898971627115</v>
      </c>
      <c r="AJ39" s="91">
        <f>'Investment from Nipa Tables'!CC23/Prices!AI53*100</f>
        <v>11728.703911506536</v>
      </c>
      <c r="AK39" s="91">
        <f>'Investment from Nipa Tables'!CD23/Prices!AJ53*100</f>
        <v>12906.451699097883</v>
      </c>
      <c r="AL39" s="91">
        <f>'Investment from Nipa Tables'!CE23/Prices!AK53*100</f>
        <v>14428.167510186606</v>
      </c>
      <c r="AM39" s="91">
        <f>'Investment from Nipa Tables'!CF23/Prices!AL53*100</f>
        <v>12634.264452981222</v>
      </c>
      <c r="AN39" s="91">
        <f>'Investment from Nipa Tables'!CG23/Prices!AM53*100</f>
        <v>13651.971991689288</v>
      </c>
      <c r="AO39" s="91">
        <f>'Investment from Nipa Tables'!CH23/Prices!AN53*100</f>
        <v>14236.98487984719</v>
      </c>
      <c r="AP39" s="91">
        <f>'Investment from Nipa Tables'!CI23/Prices!AO53*100</f>
        <v>15451.07884706862</v>
      </c>
      <c r="AQ39" s="91">
        <f>'Investment from Nipa Tables'!CJ23/Prices!AP53*100</f>
        <v>16506.322390352641</v>
      </c>
      <c r="AR39" s="91">
        <f>'Investment from Nipa Tables'!CK23/Prices!AQ53*100</f>
        <v>17711.906676631421</v>
      </c>
      <c r="AS39" s="91">
        <f>'Investment from Nipa Tables'!CL23/Prices!AR53*100</f>
        <v>18837.696501105424</v>
      </c>
      <c r="AT39" s="91">
        <f>'Investment from Nipa Tables'!CM23/Prices!AS53*100</f>
        <v>18358.89276969821</v>
      </c>
      <c r="AU39" s="91">
        <f>'Investment from Nipa Tables'!CN23/Prices!AT53*100</f>
        <v>17747.510467644126</v>
      </c>
      <c r="AV39" s="91">
        <f>'Investment from Nipa Tables'!CO23/Prices!AU53*100</f>
        <v>17685.525071614422</v>
      </c>
      <c r="AW39" s="91">
        <f>'Investment from Nipa Tables'!CP23/Prices!AV53*100</f>
        <v>20820.008254642904</v>
      </c>
      <c r="AX39" s="91">
        <f>'Investment from Nipa Tables'!CQ23/Prices!AW53*100</f>
        <v>23043.736338313734</v>
      </c>
      <c r="AY39" s="91">
        <f>'Investment from Nipa Tables'!CR23/Prices!AX53*100</f>
        <v>24981.161881519158</v>
      </c>
      <c r="AZ39" s="91">
        <f>'Investment from Nipa Tables'!CS23/Prices!AY53*100</f>
        <v>26998.447399700814</v>
      </c>
      <c r="BA39" s="91">
        <f>'Investment from Nipa Tables'!CT23/Prices!AZ53*100</f>
        <v>28910.445472865598</v>
      </c>
      <c r="BB39" s="91">
        <f>'Investment from Nipa Tables'!CU23/Prices!BA53*100</f>
        <v>31604.596269960963</v>
      </c>
      <c r="BC39" s="91">
        <f>'Investment from Nipa Tables'!CV23/Prices!BB53*100</f>
        <v>33799.534080936566</v>
      </c>
      <c r="BD39" s="91">
        <f>'Investment from Nipa Tables'!CW23/Prices!BC53*100</f>
        <v>36619.298815778558</v>
      </c>
      <c r="BE39" s="91">
        <f>'Investment from Nipa Tables'!CX23/Prices!BD53*100</f>
        <v>38237.488862738443</v>
      </c>
      <c r="BF39" s="91">
        <f>'Investment from Nipa Tables'!CY23/Prices!BE53*100</f>
        <v>41452.817161897598</v>
      </c>
      <c r="BG39" s="91">
        <f>'Investment from Nipa Tables'!CZ23/Prices!BF53*100</f>
        <v>47455.327598163647</v>
      </c>
      <c r="BH39" s="91">
        <f>'Investment from Nipa Tables'!DA23/Prices!BG53*100</f>
        <v>51726.846700164424</v>
      </c>
      <c r="BI39" s="91">
        <f>'Investment from Nipa Tables'!DB23/Prices!BH53*100</f>
        <v>57620.220222513512</v>
      </c>
      <c r="BJ39" s="91">
        <f>'Investment from Nipa Tables'!DC23/Prices!BI53*100</f>
        <v>60810.415189256608</v>
      </c>
      <c r="BK39" s="91">
        <f>'Investment from Nipa Tables'!DD23/Prices!BJ53*100</f>
        <v>61084.883386874455</v>
      </c>
      <c r="BL39" s="91">
        <f>'Investment from Nipa Tables'!DE23/Prices!BK53*100</f>
        <v>58636.001856852694</v>
      </c>
      <c r="BM39" s="91">
        <f>'Investment from Nipa Tables'!DF23/Prices!BL53*100</f>
        <v>49246.248979811608</v>
      </c>
      <c r="BN39" s="91">
        <f>'Investment from Nipa Tables'!DG23/Prices!BM53*100</f>
        <v>49109</v>
      </c>
      <c r="BO39" s="91">
        <f>'Investment from Nipa Tables'!DH23/Prices!BN53*100</f>
        <v>53192.468245719945</v>
      </c>
      <c r="BP39" s="91">
        <f>'Investment from Nipa Tables'!DI23/Prices!BO53*100</f>
        <v>49619.587757592009</v>
      </c>
      <c r="BQ39" s="91">
        <f>'Investment from Nipa Tables'!DJ23/Prices!BP53*100</f>
        <v>54242.029314174957</v>
      </c>
      <c r="BR39" s="91">
        <f>'Investment from Nipa Tables'!DK23/Prices!BQ53*100</f>
        <v>58238.574723199941</v>
      </c>
      <c r="BS39" s="91">
        <f>'Investment from Nipa Tables'!DL23/Prices!BR53*100</f>
        <v>61464.943850476695</v>
      </c>
      <c r="BT39" s="91">
        <f>'Investment from Nipa Tables'!DM23/Prices!BS53*100</f>
        <v>62572.49264321816</v>
      </c>
      <c r="CA39" s="35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</row>
    <row r="40" spans="1:148" x14ac:dyDescent="0.25">
      <c r="A40" s="29">
        <v>11</v>
      </c>
      <c r="B40" t="s">
        <v>83</v>
      </c>
      <c r="C40" s="35"/>
      <c r="D40" s="91">
        <f>'Investment from Nipa Tables'!AW24/Prices!C54*100</f>
        <v>1123.1863224273091</v>
      </c>
      <c r="E40" s="91">
        <f>'Investment from Nipa Tables'!AX24/Prices!D54*100</f>
        <v>955.44378587588574</v>
      </c>
      <c r="F40" s="91">
        <f>'Investment from Nipa Tables'!AY24/Prices!E54*100</f>
        <v>1050.4702366766276</v>
      </c>
      <c r="G40" s="91">
        <f>'Investment from Nipa Tables'!AZ24/Prices!F54*100</f>
        <v>1181.9606853930561</v>
      </c>
      <c r="H40" s="91">
        <f>'Investment from Nipa Tables'!BA24/Prices!G54*100</f>
        <v>1140.9749223220197</v>
      </c>
      <c r="I40" s="91">
        <f>'Investment from Nipa Tables'!BB24/Prices!H54*100</f>
        <v>1267.7295961544971</v>
      </c>
      <c r="J40" s="91">
        <f>'Investment from Nipa Tables'!BC24/Prices!I54*100</f>
        <v>1206.9647803719824</v>
      </c>
      <c r="K40" s="91">
        <f>'Investment from Nipa Tables'!BD24/Prices!J54*100</f>
        <v>1362.2512995160423</v>
      </c>
      <c r="L40" s="91">
        <f>'Investment from Nipa Tables'!BE24/Prices!K54*100</f>
        <v>1604.724308363823</v>
      </c>
      <c r="M40" s="91">
        <f>'Investment from Nipa Tables'!BF24/Prices!L54*100</f>
        <v>1989.9725253403317</v>
      </c>
      <c r="N40" s="91">
        <f>'Investment from Nipa Tables'!BG24/Prices!M54*100</f>
        <v>1838.6961972419556</v>
      </c>
      <c r="O40" s="91">
        <f>'Investment from Nipa Tables'!BH24/Prices!N54*100</f>
        <v>1801.7207782474443</v>
      </c>
      <c r="P40" s="91">
        <f>'Investment from Nipa Tables'!BI24/Prices!O54*100</f>
        <v>1781.6408987222878</v>
      </c>
      <c r="Q40" s="91">
        <f>'Investment from Nipa Tables'!BJ24/Prices!P54*100</f>
        <v>1517.6588100243005</v>
      </c>
      <c r="R40" s="91">
        <f>'Investment from Nipa Tables'!BK24/Prices!Q54*100</f>
        <v>1354.7475648747118</v>
      </c>
      <c r="S40" s="91">
        <f>'Investment from Nipa Tables'!BL24/Prices!R54*100</f>
        <v>1440.6247195045328</v>
      </c>
      <c r="T40" s="91">
        <f>'Investment from Nipa Tables'!BM24/Prices!S54*100</f>
        <v>1430.521754615065</v>
      </c>
      <c r="U40" s="91">
        <f>'Investment from Nipa Tables'!BN24/Prices!T54*100</f>
        <v>1458.819360363821</v>
      </c>
      <c r="V40" s="91">
        <f>'Investment from Nipa Tables'!BO24/Prices!U54*100</f>
        <v>1873.749852923873</v>
      </c>
      <c r="W40" s="91">
        <f>'Investment from Nipa Tables'!BP24/Prices!V54*100</f>
        <v>1811.5094449967835</v>
      </c>
      <c r="X40" s="91">
        <f>'Investment from Nipa Tables'!BQ24/Prices!W54*100</f>
        <v>1671.0780456398886</v>
      </c>
      <c r="Y40" s="91">
        <f>'Investment from Nipa Tables'!BR24/Prices!X54*100</f>
        <v>1973.7594328836039</v>
      </c>
      <c r="Z40" s="91">
        <f>'Investment from Nipa Tables'!BS24/Prices!Y54*100</f>
        <v>1731.1551397642802</v>
      </c>
      <c r="AA40" s="91">
        <f>'Investment from Nipa Tables'!BT24/Prices!Z54*100</f>
        <v>1548.3728260569028</v>
      </c>
      <c r="AB40" s="91">
        <f>'Investment from Nipa Tables'!BU24/Prices!AA54*100</f>
        <v>1802.072383240727</v>
      </c>
      <c r="AC40" s="91">
        <f>'Investment from Nipa Tables'!BV24/Prices!AB54*100</f>
        <v>2615.7271448279666</v>
      </c>
      <c r="AD40" s="91">
        <f>'Investment from Nipa Tables'!BW24/Prices!AC54*100</f>
        <v>3428.3420313127258</v>
      </c>
      <c r="AE40" s="91">
        <f>'Investment from Nipa Tables'!BX24/Prices!AD54*100</f>
        <v>2954.639495189821</v>
      </c>
      <c r="AF40" s="91">
        <f>'Investment from Nipa Tables'!BY24/Prices!AE54*100</f>
        <v>3274.6852907778944</v>
      </c>
      <c r="AG40" s="91">
        <f>'Investment from Nipa Tables'!BZ24/Prices!AF54*100</f>
        <v>3457.7942082563154</v>
      </c>
      <c r="AH40" s="91">
        <f>'Investment from Nipa Tables'!CA24/Prices!AG54*100</f>
        <v>4952.9750933409014</v>
      </c>
      <c r="AI40" s="91">
        <f>'Investment from Nipa Tables'!CB24/Prices!AH54*100</f>
        <v>6187.4661368972365</v>
      </c>
      <c r="AJ40" s="91">
        <f>'Investment from Nipa Tables'!CC24/Prices!AI54*100</f>
        <v>7025.7785724929308</v>
      </c>
      <c r="AK40" s="91">
        <f>'Investment from Nipa Tables'!CD24/Prices!AJ54*100</f>
        <v>7480.1699368876016</v>
      </c>
      <c r="AL40" s="91">
        <f>'Investment from Nipa Tables'!CE24/Prices!AK54*100</f>
        <v>5661.8560181333723</v>
      </c>
      <c r="AM40" s="91">
        <f>'Investment from Nipa Tables'!CF24/Prices!AL54*100</f>
        <v>8843.5053296858896</v>
      </c>
      <c r="AN40" s="91">
        <f>'Investment from Nipa Tables'!CG24/Prices!AM54*100</f>
        <v>9954.5236675668511</v>
      </c>
      <c r="AO40" s="91">
        <f>'Investment from Nipa Tables'!CH24/Prices!AN54*100</f>
        <v>9647.3827915334641</v>
      </c>
      <c r="AP40" s="91">
        <f>'Investment from Nipa Tables'!CI24/Prices!AO54*100</f>
        <v>11294.092647683809</v>
      </c>
      <c r="AQ40" s="91">
        <f>'Investment from Nipa Tables'!CJ24/Prices!AP54*100</f>
        <v>6923.016855750031</v>
      </c>
      <c r="AR40" s="91">
        <f>'Investment from Nipa Tables'!CK24/Prices!AQ54*100</f>
        <v>5893.215320449558</v>
      </c>
      <c r="AS40" s="91">
        <f>'Investment from Nipa Tables'!CL24/Prices!AR54*100</f>
        <v>6269.0782233112532</v>
      </c>
      <c r="AT40" s="91">
        <f>'Investment from Nipa Tables'!CM24/Prices!AS54*100</f>
        <v>5030.1872843765404</v>
      </c>
      <c r="AU40" s="91">
        <f>'Investment from Nipa Tables'!CN24/Prices!AT54*100</f>
        <v>4731.9265257097886</v>
      </c>
      <c r="AV40" s="91">
        <f>'Investment from Nipa Tables'!CO24/Prices!AU54*100</f>
        <v>5221.8296034550449</v>
      </c>
      <c r="AW40" s="91">
        <f>'Investment from Nipa Tables'!CP24/Prices!AV54*100</f>
        <v>5660.8206249170134</v>
      </c>
      <c r="AX40" s="91">
        <f>'Investment from Nipa Tables'!CQ24/Prices!AW54*100</f>
        <v>5631.8639912382068</v>
      </c>
      <c r="AY40" s="91">
        <f>'Investment from Nipa Tables'!CR24/Prices!AX54*100</f>
        <v>5655.3796279823682</v>
      </c>
      <c r="AZ40" s="91">
        <f>'Investment from Nipa Tables'!CS24/Prices!AY54*100</f>
        <v>5670.6577454317803</v>
      </c>
      <c r="BA40" s="91">
        <f>'Investment from Nipa Tables'!CT24/Prices!AZ54*100</f>
        <v>5654.862170785359</v>
      </c>
      <c r="BB40" s="91">
        <f>'Investment from Nipa Tables'!CU24/Prices!BA54*100</f>
        <v>5083.3241804874642</v>
      </c>
      <c r="BC40" s="91">
        <f>'Investment from Nipa Tables'!CV24/Prices!BB54*100</f>
        <v>3681.1289596156735</v>
      </c>
      <c r="BD40" s="91">
        <f>'Investment from Nipa Tables'!CW24/Prices!BC54*100</f>
        <v>3819.5036349962402</v>
      </c>
      <c r="BE40" s="91">
        <f>'Investment from Nipa Tables'!CX24/Prices!BD54*100</f>
        <v>4757.5885753419188</v>
      </c>
      <c r="BF40" s="91">
        <f>'Investment from Nipa Tables'!CY24/Prices!BE54*100</f>
        <v>5213.5511439144566</v>
      </c>
      <c r="BG40" s="91">
        <f>'Investment from Nipa Tables'!CZ24/Prices!BF54*100</f>
        <v>8132.2829476448387</v>
      </c>
      <c r="BH40" s="91">
        <f>'Investment from Nipa Tables'!DA24/Prices!BG54*100</f>
        <v>8451.2675363032249</v>
      </c>
      <c r="BI40" s="91">
        <f>'Investment from Nipa Tables'!DB24/Prices!BH54*100</f>
        <v>8549.8188036972188</v>
      </c>
      <c r="BJ40" s="91">
        <f>'Investment from Nipa Tables'!DC24/Prices!BI54*100</f>
        <v>8919.057377049181</v>
      </c>
      <c r="BK40" s="91">
        <f>'Investment from Nipa Tables'!DD24/Prices!BJ54*100</f>
        <v>4477.7964338322399</v>
      </c>
      <c r="BL40" s="91">
        <f>'Investment from Nipa Tables'!DE24/Prices!BK54*100</f>
        <v>4866.1600320845773</v>
      </c>
      <c r="BM40" s="91">
        <f>'Investment from Nipa Tables'!DF24/Prices!BL54*100</f>
        <v>3789.8956361538226</v>
      </c>
      <c r="BN40" s="91">
        <f>'Investment from Nipa Tables'!DG24/Prices!BM54*100</f>
        <v>3442</v>
      </c>
      <c r="BO40" s="91">
        <f>'Investment from Nipa Tables'!DH24/Prices!BN54*100</f>
        <v>3191.0175778100338</v>
      </c>
      <c r="BP40" s="91">
        <f>'Investment from Nipa Tables'!DI24/Prices!BO54*100</f>
        <v>3877.6342353631489</v>
      </c>
      <c r="BQ40" s="91">
        <f>'Investment from Nipa Tables'!DJ24/Prices!BP54*100</f>
        <v>3631.1681747937059</v>
      </c>
      <c r="BR40" s="91">
        <f>'Investment from Nipa Tables'!DK24/Prices!BQ54*100</f>
        <v>3916.8316063181592</v>
      </c>
      <c r="BS40" s="91">
        <f>'Investment from Nipa Tables'!DL24/Prices!BR54*100</f>
        <v>3866.9323167110483</v>
      </c>
      <c r="BT40" s="91">
        <f>'Investment from Nipa Tables'!DM24/Prices!BS54*100</f>
        <v>4047.6691470436331</v>
      </c>
      <c r="CA40" s="35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</row>
    <row r="41" spans="1:148" x14ac:dyDescent="0.25">
      <c r="A41" s="29">
        <v>4</v>
      </c>
      <c r="B41" t="s">
        <v>57</v>
      </c>
      <c r="C41" s="35"/>
      <c r="D41" s="91">
        <f>'Investment from Nipa Tables'!AW25/Prices!C55*100</f>
        <v>0</v>
      </c>
      <c r="E41" s="91">
        <f>'Investment from Nipa Tables'!AX25/Prices!D55*100</f>
        <v>0</v>
      </c>
      <c r="F41" s="91">
        <f>'Investment from Nipa Tables'!AY25/Prices!E55*100</f>
        <v>0</v>
      </c>
      <c r="G41" s="91">
        <f>'Investment from Nipa Tables'!AZ25/Prices!F55*100</f>
        <v>0</v>
      </c>
      <c r="H41" s="91">
        <f>'Investment from Nipa Tables'!BA25/Prices!G55*100</f>
        <v>0</v>
      </c>
      <c r="I41" s="91">
        <f>'Investment from Nipa Tables'!BB25/Prices!H55*100</f>
        <v>0</v>
      </c>
      <c r="J41" s="91">
        <f>'Investment from Nipa Tables'!BC25/Prices!I55*100</f>
        <v>0</v>
      </c>
      <c r="K41" s="91">
        <f>'Investment from Nipa Tables'!BD25/Prices!J55*100</f>
        <v>0</v>
      </c>
      <c r="L41" s="91">
        <f>'Investment from Nipa Tables'!BE25/Prices!K55*100</f>
        <v>0</v>
      </c>
      <c r="M41" s="91">
        <f>'Investment from Nipa Tables'!BF25/Prices!L55*100</f>
        <v>0</v>
      </c>
      <c r="N41" s="91">
        <f>'Investment from Nipa Tables'!BG25/Prices!M55*100</f>
        <v>1.7579084391846204E-4</v>
      </c>
      <c r="O41" s="91">
        <f>'Investment from Nipa Tables'!BH25/Prices!N55*100</f>
        <v>9.6712386197803557E-4</v>
      </c>
      <c r="P41" s="91">
        <f>'Investment from Nipa Tables'!BI25/Prices!O55*100</f>
        <v>1.1772653723043076E-2</v>
      </c>
      <c r="Q41" s="91">
        <f>'Investment from Nipa Tables'!BJ25/Prices!P55*100</f>
        <v>2.0385124258485241E-2</v>
      </c>
      <c r="R41" s="91">
        <f>'Investment from Nipa Tables'!BK25/Prices!Q55*100</f>
        <v>4.0592078983027399E-2</v>
      </c>
      <c r="S41" s="91">
        <f>'Investment from Nipa Tables'!BL25/Prices!R55*100</f>
        <v>0.10641158371938904</v>
      </c>
      <c r="T41" s="91">
        <f>'Investment from Nipa Tables'!BM25/Prices!S55*100</f>
        <v>0.16348506537251364</v>
      </c>
      <c r="U41" s="91">
        <f>'Investment from Nipa Tables'!BN25/Prices!T55*100</f>
        <v>0.23815104490701905</v>
      </c>
      <c r="V41" s="91">
        <f>'Investment from Nipa Tables'!BO25/Prices!U55*100</f>
        <v>0.33636496122313914</v>
      </c>
      <c r="W41" s="91">
        <f>'Investment from Nipa Tables'!BP25/Prices!V55*100</f>
        <v>0.71528028005203192</v>
      </c>
      <c r="X41" s="91">
        <f>'Investment from Nipa Tables'!BQ25/Prices!W55*100</f>
        <v>0.96738589030624866</v>
      </c>
      <c r="Y41" s="91">
        <f>'Investment from Nipa Tables'!BR25/Prices!X55*100</f>
        <v>1.6377970213746935</v>
      </c>
      <c r="Z41" s="91">
        <f>'Investment from Nipa Tables'!BS25/Prices!Y55*100</f>
        <v>2.013254650642383</v>
      </c>
      <c r="AA41" s="91">
        <f>'Investment from Nipa Tables'!BT25/Prices!Z55*100</f>
        <v>2.2180381287920858</v>
      </c>
      <c r="AB41" s="91">
        <f>'Investment from Nipa Tables'!BU25/Prices!AA55*100</f>
        <v>4.089591706740979</v>
      </c>
      <c r="AC41" s="91">
        <f>'Investment from Nipa Tables'!BV25/Prices!AB55*100</f>
        <v>4.7696915768647026</v>
      </c>
      <c r="AD41" s="91">
        <f>'Investment from Nipa Tables'!BW25/Prices!AC55*100</f>
        <v>5.732323213675163</v>
      </c>
      <c r="AE41" s="91">
        <f>'Investment from Nipa Tables'!BX25/Prices!AD55*100</f>
        <v>6.3048808219243133</v>
      </c>
      <c r="AF41" s="91">
        <f>'Investment from Nipa Tables'!BY25/Prices!AE55*100</f>
        <v>8.0745866927878058</v>
      </c>
      <c r="AG41" s="91">
        <f>'Investment from Nipa Tables'!BZ25/Prices!AF55*100</f>
        <v>12.414195713283101</v>
      </c>
      <c r="AH41" s="91">
        <f>'Investment from Nipa Tables'!CA25/Prices!AG55*100</f>
        <v>21.490624224720406</v>
      </c>
      <c r="AI41" s="91">
        <f>'Investment from Nipa Tables'!CB25/Prices!AH55*100</f>
        <v>42.038906000658137</v>
      </c>
      <c r="AJ41" s="91">
        <f>'Investment from Nipa Tables'!CC25/Prices!AI55*100</f>
        <v>58.155286315526148</v>
      </c>
      <c r="AK41" s="91">
        <f>'Investment from Nipa Tables'!CD25/Prices!AJ55*100</f>
        <v>109.04613971539854</v>
      </c>
      <c r="AL41" s="91">
        <f>'Investment from Nipa Tables'!CE25/Prices!AK55*100</f>
        <v>104.87812310589133</v>
      </c>
      <c r="AM41" s="91">
        <f>'Investment from Nipa Tables'!CF25/Prices!AL55*100</f>
        <v>144.52793615500312</v>
      </c>
      <c r="AN41" s="91">
        <f>'Investment from Nipa Tables'!CG25/Prices!AM55*100</f>
        <v>217.45850616964674</v>
      </c>
      <c r="AO41" s="91">
        <f>'Investment from Nipa Tables'!CH25/Prices!AN55*100</f>
        <v>301.47883860158777</v>
      </c>
      <c r="AP41" s="91">
        <f>'Investment from Nipa Tables'!CI25/Prices!AO55*100</f>
        <v>335.44391230319792</v>
      </c>
      <c r="AQ41" s="91">
        <f>'Investment from Nipa Tables'!CJ25/Prices!AP55*100</f>
        <v>379.46563263292938</v>
      </c>
      <c r="AR41" s="91">
        <f>'Investment from Nipa Tables'!CK25/Prices!AQ55*100</f>
        <v>453.47021372931317</v>
      </c>
      <c r="AS41" s="91">
        <f>'Investment from Nipa Tables'!CL25/Prices!AR55*100</f>
        <v>457.02603962439798</v>
      </c>
      <c r="AT41" s="91">
        <f>'Investment from Nipa Tables'!CM25/Prices!AS55*100</f>
        <v>414.94604769216227</v>
      </c>
      <c r="AU41" s="91">
        <f>'Investment from Nipa Tables'!CN25/Prices!AT55*100</f>
        <v>460.50642497703092</v>
      </c>
      <c r="AV41" s="91">
        <f>'Investment from Nipa Tables'!CO25/Prices!AU55*100</f>
        <v>348.2017021258057</v>
      </c>
      <c r="AW41" s="91">
        <f>'Investment from Nipa Tables'!CP25/Prices!AV55*100</f>
        <v>395.12046643613718</v>
      </c>
      <c r="AX41" s="91">
        <f>'Investment from Nipa Tables'!CQ25/Prices!AW55*100</f>
        <v>606.83293433498443</v>
      </c>
      <c r="AY41" s="91">
        <f>'Investment from Nipa Tables'!CR25/Prices!AX55*100</f>
        <v>840.98910360244577</v>
      </c>
      <c r="AZ41" s="91">
        <f>'Investment from Nipa Tables'!CS25/Prices!AY55*100</f>
        <v>1192.7403029907275</v>
      </c>
      <c r="BA41" s="91">
        <f>'Investment from Nipa Tables'!CT25/Prices!AZ55*100</f>
        <v>2289.661668470691</v>
      </c>
      <c r="BB41" s="91">
        <f>'Investment from Nipa Tables'!CU25/Prices!BA55*100</f>
        <v>2828.5054758144297</v>
      </c>
      <c r="BC41" s="91">
        <f>'Investment from Nipa Tables'!CV25/Prices!BB55*100</f>
        <v>4969.5723780267017</v>
      </c>
      <c r="BD41" s="91">
        <f>'Investment from Nipa Tables'!CW25/Prices!BC55*100</f>
        <v>7558.6384010272595</v>
      </c>
      <c r="BE41" s="91">
        <f>'Investment from Nipa Tables'!CX25/Prices!BD55*100</f>
        <v>6635.8802414917363</v>
      </c>
      <c r="BF41" s="91">
        <f>'Investment from Nipa Tables'!CY25/Prices!BE55*100</f>
        <v>6433.5936529495075</v>
      </c>
      <c r="BG41" s="91">
        <f>'Investment from Nipa Tables'!CZ25/Prices!BF55*100</f>
        <v>7410.038330250386</v>
      </c>
      <c r="BH41" s="91">
        <f>'Investment from Nipa Tables'!DA25/Prices!BG55*100</f>
        <v>7619.7484256607968</v>
      </c>
      <c r="BI41" s="91">
        <f>'Investment from Nipa Tables'!DB25/Prices!BH55*100</f>
        <v>5989.988908492187</v>
      </c>
      <c r="BJ41" s="91">
        <f>'Investment from Nipa Tables'!DC25/Prices!BI55*100</f>
        <v>9015.6027999009348</v>
      </c>
      <c r="BK41" s="91">
        <f>'Investment from Nipa Tables'!DD25/Prices!BJ55*100</f>
        <v>7808.9410924031981</v>
      </c>
      <c r="BL41" s="91">
        <f>'Investment from Nipa Tables'!DE25/Prices!BK55*100</f>
        <v>8785.0668789544834</v>
      </c>
      <c r="BM41" s="91">
        <f>'Investment from Nipa Tables'!DF25/Prices!BL55*100</f>
        <v>11897.404771101179</v>
      </c>
      <c r="BN41" s="91">
        <f>'Investment from Nipa Tables'!DG25/Prices!BM55*100</f>
        <v>12966.999999999998</v>
      </c>
      <c r="BO41" s="91">
        <f>'Investment from Nipa Tables'!DH25/Prices!BN55*100</f>
        <v>9502.6300713504515</v>
      </c>
      <c r="BP41" s="91">
        <f>'Investment from Nipa Tables'!DI25/Prices!BO55*100</f>
        <v>11210.932832172783</v>
      </c>
      <c r="BQ41" s="91">
        <f>'Investment from Nipa Tables'!DJ25/Prices!BP55*100</f>
        <v>11175.726366723649</v>
      </c>
      <c r="BR41" s="91">
        <f>'Investment from Nipa Tables'!DK25/Prices!BQ55*100</f>
        <v>13256.058537895246</v>
      </c>
      <c r="BS41" s="91">
        <f>'Investment from Nipa Tables'!DL25/Prices!BR55*100</f>
        <v>10936.659494351803</v>
      </c>
      <c r="BT41" s="91">
        <f>'Investment from Nipa Tables'!DM25/Prices!BS55*100</f>
        <v>10277.44815505453</v>
      </c>
      <c r="CA41" s="35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  <c r="EM41" s="91"/>
      <c r="EN41" s="91"/>
      <c r="EO41" s="91"/>
      <c r="EP41" s="91"/>
      <c r="EQ41" s="91"/>
      <c r="ER41" s="91"/>
    </row>
    <row r="42" spans="1:148" x14ac:dyDescent="0.25">
      <c r="A42" s="29">
        <v>4</v>
      </c>
      <c r="B42" t="s">
        <v>59</v>
      </c>
      <c r="C42" s="35"/>
      <c r="D42" s="91">
        <f>'Investment from Nipa Tables'!AW26/Prices!C56*100</f>
        <v>0</v>
      </c>
      <c r="E42" s="91">
        <f>'Investment from Nipa Tables'!AX26/Prices!D56*100</f>
        <v>0</v>
      </c>
      <c r="F42" s="91">
        <f>'Investment from Nipa Tables'!AY26/Prices!E56*100</f>
        <v>0</v>
      </c>
      <c r="G42" s="91">
        <f>'Investment from Nipa Tables'!AZ26/Prices!F56*100</f>
        <v>0</v>
      </c>
      <c r="H42" s="91">
        <f>'Investment from Nipa Tables'!BA26/Prices!G56*100</f>
        <v>0</v>
      </c>
      <c r="I42" s="91">
        <f>'Investment from Nipa Tables'!BB26/Prices!H56*100</f>
        <v>0</v>
      </c>
      <c r="J42" s="91">
        <f>'Investment from Nipa Tables'!BC26/Prices!I56*100</f>
        <v>0</v>
      </c>
      <c r="K42" s="91">
        <f>'Investment from Nipa Tables'!BD26/Prices!J56*100</f>
        <v>0</v>
      </c>
      <c r="L42" s="91">
        <f>'Investment from Nipa Tables'!BE26/Prices!K56*100</f>
        <v>0</v>
      </c>
      <c r="M42" s="91">
        <f>'Investment from Nipa Tables'!BF26/Prices!L56*100</f>
        <v>0</v>
      </c>
      <c r="N42" s="91">
        <f>'Investment from Nipa Tables'!BG26/Prices!M56*100</f>
        <v>0</v>
      </c>
      <c r="O42" s="91">
        <f>'Investment from Nipa Tables'!BH26/Prices!N56*100</f>
        <v>0</v>
      </c>
      <c r="P42" s="91">
        <f>'Investment from Nipa Tables'!BI26/Prices!O56*100</f>
        <v>0</v>
      </c>
      <c r="Q42" s="91">
        <f>'Investment from Nipa Tables'!BJ26/Prices!P56*100</f>
        <v>0</v>
      </c>
      <c r="R42" s="91">
        <f>'Investment from Nipa Tables'!BK26/Prices!Q56*100</f>
        <v>0</v>
      </c>
      <c r="S42" s="91">
        <f>'Investment from Nipa Tables'!BL26/Prices!R56*100</f>
        <v>0</v>
      </c>
      <c r="T42" s="91">
        <f>'Investment from Nipa Tables'!BM26/Prices!S56*100</f>
        <v>0</v>
      </c>
      <c r="U42" s="91">
        <f>'Investment from Nipa Tables'!BN26/Prices!T56*100</f>
        <v>0</v>
      </c>
      <c r="V42" s="91">
        <f>'Investment from Nipa Tables'!BO26/Prices!U56*100</f>
        <v>0</v>
      </c>
      <c r="W42" s="91">
        <f>'Investment from Nipa Tables'!BP26/Prices!V56*100</f>
        <v>0</v>
      </c>
      <c r="X42" s="91">
        <f>'Investment from Nipa Tables'!BQ26/Prices!W56*100</f>
        <v>0</v>
      </c>
      <c r="Y42" s="91">
        <f>'Investment from Nipa Tables'!BR26/Prices!X56*100</f>
        <v>0</v>
      </c>
      <c r="Z42" s="91">
        <f>'Investment from Nipa Tables'!BS26/Prices!Y56*100</f>
        <v>0</v>
      </c>
      <c r="AA42" s="91">
        <f>'Investment from Nipa Tables'!BT26/Prices!Z56*100</f>
        <v>0</v>
      </c>
      <c r="AB42" s="91">
        <f>'Investment from Nipa Tables'!BU26/Prices!AA56*100</f>
        <v>0</v>
      </c>
      <c r="AC42" s="91">
        <f>'Investment from Nipa Tables'!BV26/Prices!AB56*100</f>
        <v>0</v>
      </c>
      <c r="AD42" s="91">
        <f>'Investment from Nipa Tables'!BW26/Prices!AC56*100</f>
        <v>0</v>
      </c>
      <c r="AE42" s="91">
        <f>'Investment from Nipa Tables'!BX26/Prices!AD56*100</f>
        <v>0</v>
      </c>
      <c r="AF42" s="91">
        <f>'Investment from Nipa Tables'!BY26/Prices!AE56*100</f>
        <v>0</v>
      </c>
      <c r="AG42" s="91">
        <f>'Investment from Nipa Tables'!BZ26/Prices!AF56*100</f>
        <v>0</v>
      </c>
      <c r="AH42" s="91">
        <f>'Investment from Nipa Tables'!CA26/Prices!AG56*100</f>
        <v>0</v>
      </c>
      <c r="AI42" s="91">
        <f>'Investment from Nipa Tables'!CB26/Prices!AH56*100</f>
        <v>0</v>
      </c>
      <c r="AJ42" s="91">
        <f>'Investment from Nipa Tables'!CC26/Prices!AI56*100</f>
        <v>0</v>
      </c>
      <c r="AK42" s="91">
        <f>'Investment from Nipa Tables'!CD26/Prices!AJ56*100</f>
        <v>0</v>
      </c>
      <c r="AL42" s="91">
        <f>'Investment from Nipa Tables'!CE26/Prices!AK56*100</f>
        <v>45.170641649110429</v>
      </c>
      <c r="AM42" s="91">
        <f>'Investment from Nipa Tables'!CF26/Prices!AL56*100</f>
        <v>61.702186596548636</v>
      </c>
      <c r="AN42" s="91">
        <f>'Investment from Nipa Tables'!CG26/Prices!AM56*100</f>
        <v>122.99073838937313</v>
      </c>
      <c r="AO42" s="91">
        <f>'Investment from Nipa Tables'!CH26/Prices!AN56*100</f>
        <v>170.99731783982355</v>
      </c>
      <c r="AP42" s="91">
        <f>'Investment from Nipa Tables'!CI26/Prices!AO56*100</f>
        <v>177.12930184782306</v>
      </c>
      <c r="AQ42" s="91">
        <f>'Investment from Nipa Tables'!CJ26/Prices!AP56*100</f>
        <v>254.87917179354659</v>
      </c>
      <c r="AR42" s="91">
        <f>'Investment from Nipa Tables'!CK26/Prices!AQ56*100</f>
        <v>371.65460800891998</v>
      </c>
      <c r="AS42" s="91">
        <f>'Investment from Nipa Tables'!CL26/Prices!AR56*100</f>
        <v>482.22754806731791</v>
      </c>
      <c r="AT42" s="91">
        <f>'Investment from Nipa Tables'!CM26/Prices!AS56*100</f>
        <v>464.57267171011659</v>
      </c>
      <c r="AU42" s="91">
        <f>'Investment from Nipa Tables'!CN26/Prices!AT56*100</f>
        <v>550.52361630367886</v>
      </c>
      <c r="AV42" s="91">
        <f>'Investment from Nipa Tables'!CO26/Prices!AU56*100</f>
        <v>806.02649251861908</v>
      </c>
      <c r="AW42" s="91">
        <f>'Investment from Nipa Tables'!CP26/Prices!AV56*100</f>
        <v>1116.891718997369</v>
      </c>
      <c r="AX42" s="91">
        <f>'Investment from Nipa Tables'!CQ26/Prices!AW56*100</f>
        <v>1682.1760378713013</v>
      </c>
      <c r="AY42" s="91">
        <f>'Investment from Nipa Tables'!CR26/Prices!AX56*100</f>
        <v>2558.6596090412518</v>
      </c>
      <c r="AZ42" s="91">
        <f>'Investment from Nipa Tables'!CS26/Prices!AY56*100</f>
        <v>3050.0073462191458</v>
      </c>
      <c r="BA42" s="91">
        <f>'Investment from Nipa Tables'!CT26/Prices!AZ56*100</f>
        <v>3767.8467975108474</v>
      </c>
      <c r="BB42" s="91">
        <f>'Investment from Nipa Tables'!CU26/Prices!BA56*100</f>
        <v>5557.5611364701399</v>
      </c>
      <c r="BC42" s="91">
        <f>'Investment from Nipa Tables'!CV26/Prices!BB56*100</f>
        <v>7487.8815133215749</v>
      </c>
      <c r="BD42" s="91">
        <f>'Investment from Nipa Tables'!CW26/Prices!BC56*100</f>
        <v>9496.1507767450512</v>
      </c>
      <c r="BE42" s="91">
        <f>'Investment from Nipa Tables'!CX26/Prices!BD56*100</f>
        <v>8777.2166740375815</v>
      </c>
      <c r="BF42" s="91">
        <f>'Investment from Nipa Tables'!CY26/Prices!BE56*100</f>
        <v>9588.071122742218</v>
      </c>
      <c r="BG42" s="91">
        <f>'Investment from Nipa Tables'!CZ26/Prices!BF56*100</f>
        <v>12238.02894792044</v>
      </c>
      <c r="BH42" s="91">
        <f>'Investment from Nipa Tables'!DA26/Prices!BG56*100</f>
        <v>15582.892091778245</v>
      </c>
      <c r="BI42" s="91">
        <f>'Investment from Nipa Tables'!DB26/Prices!BH56*100</f>
        <v>18998.086283885128</v>
      </c>
      <c r="BJ42" s="91">
        <f>'Investment from Nipa Tables'!DC26/Prices!BI56*100</f>
        <v>22455.257635204714</v>
      </c>
      <c r="BK42" s="91">
        <f>'Investment from Nipa Tables'!DD26/Prices!BJ56*100</f>
        <v>28992.303455257319</v>
      </c>
      <c r="BL42" s="91">
        <f>'Investment from Nipa Tables'!DE26/Prices!BK56*100</f>
        <v>31484.107437536801</v>
      </c>
      <c r="BM42" s="91">
        <f>'Investment from Nipa Tables'!DF26/Prices!BL56*100</f>
        <v>30708.675899869409</v>
      </c>
      <c r="BN42" s="91">
        <f>'Investment from Nipa Tables'!DG26/Prices!BM56*100</f>
        <v>33524</v>
      </c>
      <c r="BO42" s="91">
        <f>'Investment from Nipa Tables'!DH26/Prices!BN56*100</f>
        <v>34508.619342742568</v>
      </c>
      <c r="BP42" s="91">
        <f>'Investment from Nipa Tables'!DI26/Prices!BO56*100</f>
        <v>36595.222317577958</v>
      </c>
      <c r="BQ42" s="91">
        <f>'Investment from Nipa Tables'!DJ26/Prices!BP56*100</f>
        <v>36754.489157214877</v>
      </c>
      <c r="BR42" s="91">
        <f>'Investment from Nipa Tables'!DK26/Prices!BQ56*100</f>
        <v>36510.103157376572</v>
      </c>
      <c r="BS42" s="91">
        <f>'Investment from Nipa Tables'!DL26/Prices!BR56*100</f>
        <v>37339.743589743593</v>
      </c>
      <c r="BT42" s="91">
        <f>'Investment from Nipa Tables'!DM26/Prices!BS56*100</f>
        <v>35098.60428321184</v>
      </c>
      <c r="CA42" s="35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  <c r="ED42" s="91"/>
      <c r="EE42" s="91"/>
      <c r="EF42" s="91"/>
      <c r="EG42" s="91"/>
      <c r="EH42" s="91"/>
      <c r="EI42" s="91"/>
      <c r="EJ42" s="91"/>
      <c r="EK42" s="91"/>
      <c r="EL42" s="91"/>
      <c r="EM42" s="91"/>
      <c r="EN42" s="91"/>
      <c r="EO42" s="91"/>
      <c r="EP42" s="91"/>
      <c r="EQ42" s="91"/>
      <c r="ER42" s="91"/>
    </row>
    <row r="43" spans="1:148" x14ac:dyDescent="0.25">
      <c r="A43" s="29">
        <v>4</v>
      </c>
      <c r="B43" t="s">
        <v>61</v>
      </c>
      <c r="C43" s="35"/>
      <c r="D43" s="91">
        <f>'Investment from Nipa Tables'!AW27/Prices!C57*100</f>
        <v>0</v>
      </c>
      <c r="E43" s="91">
        <f>'Investment from Nipa Tables'!AX27/Prices!D57*100</f>
        <v>0</v>
      </c>
      <c r="F43" s="91">
        <f>'Investment from Nipa Tables'!AY27/Prices!E57*100</f>
        <v>0</v>
      </c>
      <c r="G43" s="91">
        <f>'Investment from Nipa Tables'!AZ27/Prices!F57*100</f>
        <v>0</v>
      </c>
      <c r="H43" s="91">
        <f>'Investment from Nipa Tables'!BA27/Prices!G57*100</f>
        <v>0</v>
      </c>
      <c r="I43" s="91">
        <f>'Investment from Nipa Tables'!BB27/Prices!H57*100</f>
        <v>0</v>
      </c>
      <c r="J43" s="91">
        <f>'Investment from Nipa Tables'!BC27/Prices!I57*100</f>
        <v>0</v>
      </c>
      <c r="K43" s="91">
        <f>'Investment from Nipa Tables'!BD27/Prices!J57*100</f>
        <v>0</v>
      </c>
      <c r="L43" s="91">
        <f>'Investment from Nipa Tables'!BE27/Prices!K57*100</f>
        <v>0</v>
      </c>
      <c r="M43" s="91">
        <f>'Investment from Nipa Tables'!BF27/Prices!L57*100</f>
        <v>0</v>
      </c>
      <c r="N43" s="91">
        <f>'Investment from Nipa Tables'!BG27/Prices!M57*100</f>
        <v>0</v>
      </c>
      <c r="O43" s="91">
        <f>'Investment from Nipa Tables'!BH27/Prices!N57*100</f>
        <v>1.9342477239560712E-4</v>
      </c>
      <c r="P43" s="91">
        <f>'Investment from Nipa Tables'!BI27/Prices!O57*100</f>
        <v>2.2487091381093514E-3</v>
      </c>
      <c r="Q43" s="91">
        <f>'Investment from Nipa Tables'!BJ27/Prices!P57*100</f>
        <v>2.6955536209567264E-3</v>
      </c>
      <c r="R43" s="91">
        <f>'Investment from Nipa Tables'!BK27/Prices!Q57*100</f>
        <v>5.0169985259921508E-3</v>
      </c>
      <c r="S43" s="91">
        <f>'Investment from Nipa Tables'!BL27/Prices!R57*100</f>
        <v>2.3468415744759521E-2</v>
      </c>
      <c r="T43" s="91">
        <f>'Investment from Nipa Tables'!BM27/Prices!S57*100</f>
        <v>5.8737149235633654E-2</v>
      </c>
      <c r="U43" s="91">
        <f>'Investment from Nipa Tables'!BN27/Prices!T57*100</f>
        <v>9.5962583205776733E-2</v>
      </c>
      <c r="V43" s="91">
        <f>'Investment from Nipa Tables'!BO27/Prices!U57*100</f>
        <v>0.22164680602703696</v>
      </c>
      <c r="W43" s="91">
        <f>'Investment from Nipa Tables'!BP27/Prices!V57*100</f>
        <v>0.31621854188740961</v>
      </c>
      <c r="X43" s="91">
        <f>'Investment from Nipa Tables'!BQ27/Prices!W57*100</f>
        <v>0.40287021652856631</v>
      </c>
      <c r="Y43" s="91">
        <f>'Investment from Nipa Tables'!BR27/Prices!X57*100</f>
        <v>0.63384493264945885</v>
      </c>
      <c r="Z43" s="91">
        <f>'Investment from Nipa Tables'!BS27/Prices!Y57*100</f>
        <v>0.89477984472994787</v>
      </c>
      <c r="AA43" s="91">
        <f>'Investment from Nipa Tables'!BT27/Prices!Z57*100</f>
        <v>1.0821446121085783</v>
      </c>
      <c r="AB43" s="91">
        <f>'Investment from Nipa Tables'!BU27/Prices!AA57*100</f>
        <v>1.7365469963031317</v>
      </c>
      <c r="AC43" s="91">
        <f>'Investment from Nipa Tables'!BV27/Prices!AB57*100</f>
        <v>2.5234148097785738</v>
      </c>
      <c r="AD43" s="91">
        <f>'Investment from Nipa Tables'!BW27/Prices!AC57*100</f>
        <v>2.8092383757839099</v>
      </c>
      <c r="AE43" s="91">
        <f>'Investment from Nipa Tables'!BX27/Prices!AD57*100</f>
        <v>3.1693991459882533</v>
      </c>
      <c r="AF43" s="91">
        <f>'Investment from Nipa Tables'!BY27/Prices!AE57*100</f>
        <v>4.412097572295254</v>
      </c>
      <c r="AG43" s="91">
        <f>'Investment from Nipa Tables'!BZ27/Prices!AF57*100</f>
        <v>7.0924324428737249</v>
      </c>
      <c r="AH43" s="91">
        <f>'Investment from Nipa Tables'!CA27/Prices!AG57*100</f>
        <v>10.280074290072307</v>
      </c>
      <c r="AI43" s="91">
        <f>'Investment from Nipa Tables'!CB27/Prices!AH57*100</f>
        <v>19.730856532144099</v>
      </c>
      <c r="AJ43" s="91">
        <f>'Investment from Nipa Tables'!CC27/Prices!AI57*100</f>
        <v>30.252749974972758</v>
      </c>
      <c r="AK43" s="91">
        <f>'Investment from Nipa Tables'!CD27/Prices!AJ57*100</f>
        <v>50.79423006249587</v>
      </c>
      <c r="AL43" s="91">
        <f>'Investment from Nipa Tables'!CE27/Prices!AK57*100</f>
        <v>54.589697331913968</v>
      </c>
      <c r="AM43" s="91">
        <f>'Investment from Nipa Tables'!CF27/Prices!AL57*100</f>
        <v>72.992925388303533</v>
      </c>
      <c r="AN43" s="91">
        <f>'Investment from Nipa Tables'!CG27/Prices!AM57*100</f>
        <v>94.798074660624238</v>
      </c>
      <c r="AO43" s="91">
        <f>'Investment from Nipa Tables'!CH27/Prices!AN57*100</f>
        <v>121.09107816690876</v>
      </c>
      <c r="AP43" s="91">
        <f>'Investment from Nipa Tables'!CI27/Prices!AO57*100</f>
        <v>132.74810038005111</v>
      </c>
      <c r="AQ43" s="91">
        <f>'Investment from Nipa Tables'!CJ27/Prices!AP57*100</f>
        <v>0</v>
      </c>
      <c r="AR43" s="91">
        <f>'Investment from Nipa Tables'!CK27/Prices!AQ57*100</f>
        <v>0</v>
      </c>
      <c r="AS43" s="91">
        <f>'Investment from Nipa Tables'!CL27/Prices!AR57*100</f>
        <v>0</v>
      </c>
      <c r="AT43" s="91">
        <f>'Investment from Nipa Tables'!CM27/Prices!AS57*100</f>
        <v>0</v>
      </c>
      <c r="AU43" s="91">
        <f>'Investment from Nipa Tables'!CN27/Prices!AT57*100</f>
        <v>0</v>
      </c>
      <c r="AV43" s="91">
        <f>'Investment from Nipa Tables'!CO27/Prices!AU57*100</f>
        <v>0</v>
      </c>
      <c r="AW43" s="91">
        <f>'Investment from Nipa Tables'!CP27/Prices!AV57*100</f>
        <v>0</v>
      </c>
      <c r="AX43" s="91">
        <f>'Investment from Nipa Tables'!CQ27/Prices!AW57*100</f>
        <v>0</v>
      </c>
      <c r="AY43" s="91">
        <f>'Investment from Nipa Tables'!CR27/Prices!AX57*100</f>
        <v>0</v>
      </c>
      <c r="AZ43" s="91">
        <f>'Investment from Nipa Tables'!CS27/Prices!AY57*100</f>
        <v>0</v>
      </c>
      <c r="BA43" s="91">
        <f>'Investment from Nipa Tables'!CT27/Prices!AZ57*100</f>
        <v>0</v>
      </c>
      <c r="BB43" s="91">
        <f>'Investment from Nipa Tables'!CU27/Prices!BA57*100</f>
        <v>0</v>
      </c>
      <c r="BC43" s="91">
        <f>'Investment from Nipa Tables'!CV27/Prices!BB57*100</f>
        <v>0</v>
      </c>
      <c r="BD43" s="91">
        <f>'Investment from Nipa Tables'!CW27/Prices!BC57*100</f>
        <v>0</v>
      </c>
      <c r="BE43" s="91">
        <f>'Investment from Nipa Tables'!CX27/Prices!BD57*100</f>
        <v>0</v>
      </c>
      <c r="BF43" s="91">
        <f>'Investment from Nipa Tables'!CY27/Prices!BE57*100</f>
        <v>0</v>
      </c>
      <c r="BG43" s="91">
        <f>'Investment from Nipa Tables'!CZ27/Prices!BF57*100</f>
        <v>0</v>
      </c>
      <c r="BH43" s="91">
        <f>'Investment from Nipa Tables'!DA27/Prices!BG57*100</f>
        <v>0</v>
      </c>
      <c r="BI43" s="91">
        <f>'Investment from Nipa Tables'!DB27/Prices!BH57*100</f>
        <v>0</v>
      </c>
      <c r="BJ43" s="91">
        <f>'Investment from Nipa Tables'!DC27/Prices!BI57*100</f>
        <v>0</v>
      </c>
      <c r="BK43" s="91">
        <f>'Investment from Nipa Tables'!DD27/Prices!BJ57*100</f>
        <v>0</v>
      </c>
      <c r="BL43" s="91">
        <f>'Investment from Nipa Tables'!DE27/Prices!BK57*100</f>
        <v>0</v>
      </c>
      <c r="BM43" s="91">
        <f>'Investment from Nipa Tables'!DF27/Prices!BL57*100</f>
        <v>0</v>
      </c>
      <c r="BN43" s="91">
        <f>'Investment from Nipa Tables'!DG27/Prices!BM57*100</f>
        <v>0</v>
      </c>
      <c r="BO43" s="91">
        <f>'Investment from Nipa Tables'!DH27/Prices!BN57*100</f>
        <v>0</v>
      </c>
      <c r="BP43" s="91">
        <f>'Investment from Nipa Tables'!DI27/Prices!BO57*100</f>
        <v>0</v>
      </c>
      <c r="BQ43" s="91">
        <f>'Investment from Nipa Tables'!DJ27/Prices!BP57*100</f>
        <v>0</v>
      </c>
      <c r="BR43" s="91">
        <f>'Investment from Nipa Tables'!DK27/Prices!BQ57*100</f>
        <v>0</v>
      </c>
      <c r="BS43" s="91">
        <f>'Investment from Nipa Tables'!DL27/Prices!BR57*100</f>
        <v>0</v>
      </c>
      <c r="BT43" s="91">
        <f>'Investment from Nipa Tables'!DM27/Prices!BS57*100</f>
        <v>0</v>
      </c>
      <c r="CA43" s="35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  <c r="EM43" s="91"/>
      <c r="EN43" s="91"/>
      <c r="EO43" s="91"/>
      <c r="EP43" s="91"/>
      <c r="EQ43" s="91"/>
      <c r="ER43" s="91"/>
    </row>
    <row r="44" spans="1:148" x14ac:dyDescent="0.25">
      <c r="A44" s="29">
        <v>4</v>
      </c>
      <c r="B44" t="s">
        <v>63</v>
      </c>
      <c r="C44" s="35"/>
      <c r="D44" s="91">
        <f>'Investment from Nipa Tables'!AW28/Prices!C58*100</f>
        <v>0</v>
      </c>
      <c r="E44" s="91">
        <f>'Investment from Nipa Tables'!AX28/Prices!D58*100</f>
        <v>0</v>
      </c>
      <c r="F44" s="91">
        <f>'Investment from Nipa Tables'!AY28/Prices!E58*100</f>
        <v>0</v>
      </c>
      <c r="G44" s="91">
        <f>'Investment from Nipa Tables'!AZ28/Prices!F58*100</f>
        <v>0</v>
      </c>
      <c r="H44" s="91">
        <f>'Investment from Nipa Tables'!BA28/Prices!G58*100</f>
        <v>0</v>
      </c>
      <c r="I44" s="91">
        <f>'Investment from Nipa Tables'!BB28/Prices!H58*100</f>
        <v>0</v>
      </c>
      <c r="J44" s="91">
        <f>'Investment from Nipa Tables'!BC28/Prices!I58*100</f>
        <v>0</v>
      </c>
      <c r="K44" s="91">
        <f>'Investment from Nipa Tables'!BD28/Prices!J58*100</f>
        <v>0</v>
      </c>
      <c r="L44" s="91">
        <f>'Investment from Nipa Tables'!BE28/Prices!K58*100</f>
        <v>0</v>
      </c>
      <c r="M44" s="91">
        <f>'Investment from Nipa Tables'!BF28/Prices!L58*100</f>
        <v>0</v>
      </c>
      <c r="N44" s="91">
        <f>'Investment from Nipa Tables'!BG28/Prices!M58*100</f>
        <v>8.7895421959231022E-5</v>
      </c>
      <c r="O44" s="91">
        <f>'Investment from Nipa Tables'!BH28/Prices!N58*100</f>
        <v>3.8684954479121424E-4</v>
      </c>
      <c r="P44" s="91">
        <f>'Investment from Nipa Tables'!BI28/Prices!O58*100</f>
        <v>6.4815733980798963E-3</v>
      </c>
      <c r="Q44" s="91">
        <f>'Investment from Nipa Tables'!BJ28/Prices!P58*100</f>
        <v>1.0108326078587722E-2</v>
      </c>
      <c r="R44" s="91">
        <f>'Investment from Nipa Tables'!BK28/Prices!Q58*100</f>
        <v>1.3682723252705866E-2</v>
      </c>
      <c r="S44" s="91">
        <f>'Investment from Nipa Tables'!BL28/Prices!R58*100</f>
        <v>4.2436039428880225E-2</v>
      </c>
      <c r="T44" s="91">
        <f>'Investment from Nipa Tables'!BM28/Prices!S58*100</f>
        <v>9.0063628827971601E-2</v>
      </c>
      <c r="U44" s="91">
        <f>'Investment from Nipa Tables'!BN28/Prices!T58*100</f>
        <v>0.13282625846165438</v>
      </c>
      <c r="V44" s="91">
        <f>'Investment from Nipa Tables'!BO28/Prices!U58*100</f>
        <v>0.25705364405052528</v>
      </c>
      <c r="W44" s="91">
        <f>'Investment from Nipa Tables'!BP28/Prices!V58*100</f>
        <v>0.34046533104171578</v>
      </c>
      <c r="X44" s="91">
        <f>'Investment from Nipa Tables'!BQ28/Prices!W58*100</f>
        <v>0.40162678993434231</v>
      </c>
      <c r="Y44" s="91">
        <f>'Investment from Nipa Tables'!BR28/Prices!X58*100</f>
        <v>0.48084787994096873</v>
      </c>
      <c r="Z44" s="91">
        <f>'Investment from Nipa Tables'!BS28/Prices!Y58*100</f>
        <v>0.53107436827496912</v>
      </c>
      <c r="AA44" s="91">
        <f>'Investment from Nipa Tables'!BT28/Prices!Z58*100</f>
        <v>0.67723619764411025</v>
      </c>
      <c r="AB44" s="91">
        <f>'Investment from Nipa Tables'!BU28/Prices!AA58*100</f>
        <v>0.65885251892259733</v>
      </c>
      <c r="AC44" s="91">
        <f>'Investment from Nipa Tables'!BV28/Prices!AB58*100</f>
        <v>1.0677107750045756</v>
      </c>
      <c r="AD44" s="91">
        <f>'Investment from Nipa Tables'!BW28/Prices!AC58*100</f>
        <v>1.4553885561290134</v>
      </c>
      <c r="AE44" s="91">
        <f>'Investment from Nipa Tables'!BX28/Prices!AD58*100</f>
        <v>1.5602036224008762</v>
      </c>
      <c r="AF44" s="91">
        <f>'Investment from Nipa Tables'!BY28/Prices!AE58*100</f>
        <v>1.8699471705295674</v>
      </c>
      <c r="AG44" s="91">
        <f>'Investment from Nipa Tables'!BZ28/Prices!AF58*100</f>
        <v>3.0974515826855678</v>
      </c>
      <c r="AH44" s="91">
        <f>'Investment from Nipa Tables'!CA28/Prices!AG58*100</f>
        <v>3.497691579610207</v>
      </c>
      <c r="AI44" s="91">
        <f>'Investment from Nipa Tables'!CB28/Prices!AH58*100</f>
        <v>7.3089523147211661</v>
      </c>
      <c r="AJ44" s="91">
        <f>'Investment from Nipa Tables'!CC28/Prices!AI58*100</f>
        <v>11.161014536221355</v>
      </c>
      <c r="AK44" s="91">
        <f>'Investment from Nipa Tables'!CD28/Prices!AJ58*100</f>
        <v>22.590874773002074</v>
      </c>
      <c r="AL44" s="91">
        <f>'Investment from Nipa Tables'!CE28/Prices!AK58*100</f>
        <v>26.347110865055694</v>
      </c>
      <c r="AM44" s="91">
        <f>'Investment from Nipa Tables'!CF28/Prices!AL58*100</f>
        <v>49.16412085075482</v>
      </c>
      <c r="AN44" s="91">
        <f>'Investment from Nipa Tables'!CG28/Prices!AM58*100</f>
        <v>88.172507237120897</v>
      </c>
      <c r="AO44" s="91">
        <f>'Investment from Nipa Tables'!CH28/Prices!AN58*100</f>
        <v>117.99295260492319</v>
      </c>
      <c r="AP44" s="91">
        <f>'Investment from Nipa Tables'!CI28/Prices!AO58*100</f>
        <v>176.62079667505418</v>
      </c>
      <c r="AQ44" s="91">
        <f>'Investment from Nipa Tables'!CJ28/Prices!AP58*100</f>
        <v>238.2195450216575</v>
      </c>
      <c r="AR44" s="91">
        <f>'Investment from Nipa Tables'!CK28/Prices!AQ58*100</f>
        <v>253.76313284852296</v>
      </c>
      <c r="AS44" s="91">
        <f>'Investment from Nipa Tables'!CL28/Prices!AR58*100</f>
        <v>341.62965885944936</v>
      </c>
      <c r="AT44" s="91">
        <f>'Investment from Nipa Tables'!CM28/Prices!AS58*100</f>
        <v>329.54209007986873</v>
      </c>
      <c r="AU44" s="91">
        <f>'Investment from Nipa Tables'!CN28/Prices!AT58*100</f>
        <v>330.71533335225001</v>
      </c>
      <c r="AV44" s="91">
        <f>'Investment from Nipa Tables'!CO28/Prices!AU58*100</f>
        <v>473.07290997292375</v>
      </c>
      <c r="AW44" s="91">
        <f>'Investment from Nipa Tables'!CP28/Prices!AV58*100</f>
        <v>675.31652071925703</v>
      </c>
      <c r="AX44" s="91">
        <f>'Investment from Nipa Tables'!CQ28/Prices!AW58*100</f>
        <v>701.22583106299783</v>
      </c>
      <c r="AY44" s="91">
        <f>'Investment from Nipa Tables'!CR28/Prices!AX58*100</f>
        <v>848.4178833784041</v>
      </c>
      <c r="AZ44" s="91">
        <f>'Investment from Nipa Tables'!CS28/Prices!AY58*100</f>
        <v>928.68453702494446</v>
      </c>
      <c r="BA44" s="91">
        <f>'Investment from Nipa Tables'!CT28/Prices!AZ58*100</f>
        <v>1557.5265285261096</v>
      </c>
      <c r="BB44" s="91">
        <f>'Investment from Nipa Tables'!CU28/Prices!BA58*100</f>
        <v>2171.4077442421508</v>
      </c>
      <c r="BC44" s="91">
        <f>'Investment from Nipa Tables'!CV28/Prices!BB58*100</f>
        <v>3566.2808218378054</v>
      </c>
      <c r="BD44" s="91">
        <f>'Investment from Nipa Tables'!CW28/Prices!BC58*100</f>
        <v>4457.3585267945537</v>
      </c>
      <c r="BE44" s="91">
        <f>'Investment from Nipa Tables'!CX28/Prices!BD58*100</f>
        <v>4970.0535162691513</v>
      </c>
      <c r="BF44" s="91">
        <f>'Investment from Nipa Tables'!CY28/Prices!BE58*100</f>
        <v>6025.7227803128808</v>
      </c>
      <c r="BG44" s="91">
        <f>'Investment from Nipa Tables'!CZ28/Prices!BF58*100</f>
        <v>4718.8161482865808</v>
      </c>
      <c r="BH44" s="91">
        <f>'Investment from Nipa Tables'!DA28/Prices!BG58*100</f>
        <v>5198.9186249260156</v>
      </c>
      <c r="BI44" s="91">
        <f>'Investment from Nipa Tables'!DB28/Prices!BH58*100</f>
        <v>4346.9515594200229</v>
      </c>
      <c r="BJ44" s="91">
        <f>'Investment from Nipa Tables'!DC28/Prices!BI58*100</f>
        <v>4969.563460510708</v>
      </c>
      <c r="BK44" s="91">
        <f>'Investment from Nipa Tables'!DD28/Prices!BJ58*100</f>
        <v>5363.0178792074194</v>
      </c>
      <c r="BL44" s="91">
        <f>'Investment from Nipa Tables'!DE28/Prices!BK58*100</f>
        <v>4864.3762801535768</v>
      </c>
      <c r="BM44" s="91">
        <f>'Investment from Nipa Tables'!DF28/Prices!BL58*100</f>
        <v>4288.2892824955397</v>
      </c>
      <c r="BN44" s="91">
        <f>'Investment from Nipa Tables'!DG28/Prices!BM58*100</f>
        <v>5514</v>
      </c>
      <c r="BO44" s="91">
        <f>'Investment from Nipa Tables'!DH28/Prices!BN58*100</f>
        <v>5563.2519139628148</v>
      </c>
      <c r="BP44" s="91">
        <f>'Investment from Nipa Tables'!DI28/Prices!BO58*100</f>
        <v>5715.1858168663766</v>
      </c>
      <c r="BQ44" s="91">
        <f>'Investment from Nipa Tables'!DJ28/Prices!BP58*100</f>
        <v>5818.7024171531375</v>
      </c>
      <c r="BR44" s="91">
        <f>'Investment from Nipa Tables'!DK28/Prices!BQ58*100</f>
        <v>5496.8784264584183</v>
      </c>
      <c r="BS44" s="91">
        <f>'Investment from Nipa Tables'!DL28/Prices!BR58*100</f>
        <v>5365.7880580957499</v>
      </c>
      <c r="BT44" s="91">
        <f>'Investment from Nipa Tables'!DM28/Prices!BS58*100</f>
        <v>5386.2236537266208</v>
      </c>
      <c r="CA44" s="35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91"/>
      <c r="EH44" s="91"/>
      <c r="EI44" s="91"/>
      <c r="EJ44" s="91"/>
      <c r="EK44" s="91"/>
      <c r="EL44" s="91"/>
      <c r="EM44" s="91"/>
      <c r="EN44" s="91"/>
      <c r="EO44" s="91"/>
      <c r="EP44" s="91"/>
      <c r="EQ44" s="91"/>
      <c r="ER44" s="91"/>
    </row>
    <row r="45" spans="1:148" x14ac:dyDescent="0.25">
      <c r="A45" s="29">
        <v>4</v>
      </c>
      <c r="B45" t="s">
        <v>65</v>
      </c>
      <c r="C45" s="35"/>
      <c r="D45" s="91">
        <f>'Investment from Nipa Tables'!AW29/Prices!C59*100</f>
        <v>0</v>
      </c>
      <c r="E45" s="91">
        <f>'Investment from Nipa Tables'!AX29/Prices!D59*100</f>
        <v>0</v>
      </c>
      <c r="F45" s="91">
        <f>'Investment from Nipa Tables'!AY29/Prices!E59*100</f>
        <v>0</v>
      </c>
      <c r="G45" s="91">
        <f>'Investment from Nipa Tables'!AZ29/Prices!F59*100</f>
        <v>0</v>
      </c>
      <c r="H45" s="91">
        <f>'Investment from Nipa Tables'!BA29/Prices!G59*100</f>
        <v>0</v>
      </c>
      <c r="I45" s="91">
        <f>'Investment from Nipa Tables'!BB29/Prices!H59*100</f>
        <v>0</v>
      </c>
      <c r="J45" s="91">
        <f>'Investment from Nipa Tables'!BC29/Prices!I59*100</f>
        <v>0</v>
      </c>
      <c r="K45" s="91">
        <f>'Investment from Nipa Tables'!BD29/Prices!J59*100</f>
        <v>0</v>
      </c>
      <c r="L45" s="91">
        <f>'Investment from Nipa Tables'!BE29/Prices!K59*100</f>
        <v>0</v>
      </c>
      <c r="M45" s="91">
        <f>'Investment from Nipa Tables'!BF29/Prices!L59*100</f>
        <v>0</v>
      </c>
      <c r="N45" s="91">
        <f>'Investment from Nipa Tables'!BG29/Prices!M59*100</f>
        <v>0</v>
      </c>
      <c r="O45" s="91">
        <f>'Investment from Nipa Tables'!BH29/Prices!N59*100</f>
        <v>0</v>
      </c>
      <c r="P45" s="91">
        <f>'Investment from Nipa Tables'!BI29/Prices!O59*100</f>
        <v>0</v>
      </c>
      <c r="Q45" s="91">
        <f>'Investment from Nipa Tables'!BJ29/Prices!P59*100</f>
        <v>0</v>
      </c>
      <c r="R45" s="91">
        <f>'Investment from Nipa Tables'!BK29/Prices!Q59*100</f>
        <v>0</v>
      </c>
      <c r="S45" s="91">
        <f>'Investment from Nipa Tables'!BL29/Prices!R59*100</f>
        <v>0</v>
      </c>
      <c r="T45" s="91">
        <f>'Investment from Nipa Tables'!BM29/Prices!S59*100</f>
        <v>0</v>
      </c>
      <c r="U45" s="91">
        <f>'Investment from Nipa Tables'!BN29/Prices!T59*100</f>
        <v>0</v>
      </c>
      <c r="V45" s="91">
        <f>'Investment from Nipa Tables'!BO29/Prices!U59*100</f>
        <v>0</v>
      </c>
      <c r="W45" s="91">
        <f>'Investment from Nipa Tables'!BP29/Prices!V59*100</f>
        <v>0</v>
      </c>
      <c r="X45" s="91">
        <f>'Investment from Nipa Tables'!BQ29/Prices!W59*100</f>
        <v>0</v>
      </c>
      <c r="Y45" s="91">
        <f>'Investment from Nipa Tables'!BR29/Prices!X59*100</f>
        <v>0</v>
      </c>
      <c r="Z45" s="91">
        <f>'Investment from Nipa Tables'!BS29/Prices!Y59*100</f>
        <v>0</v>
      </c>
      <c r="AA45" s="91">
        <f>'Investment from Nipa Tables'!BT29/Prices!Z59*100</f>
        <v>3.583260304995292E-3</v>
      </c>
      <c r="AB45" s="91">
        <f>'Investment from Nipa Tables'!BU29/Prices!AA59*100</f>
        <v>0.43766631614143969</v>
      </c>
      <c r="AC45" s="91">
        <f>'Investment from Nipa Tables'!BV29/Prices!AB59*100</f>
        <v>0.71180718333638371</v>
      </c>
      <c r="AD45" s="91">
        <f>'Investment from Nipa Tables'!BW29/Prices!AC59*100</f>
        <v>0.77846364630156539</v>
      </c>
      <c r="AE45" s="91">
        <f>'Investment from Nipa Tables'!BX29/Prices!AD59*100</f>
        <v>1.2700208230654475</v>
      </c>
      <c r="AF45" s="91">
        <f>'Investment from Nipa Tables'!BY29/Prices!AE59*100</f>
        <v>2.1754940938187124</v>
      </c>
      <c r="AG45" s="91">
        <f>'Investment from Nipa Tables'!BZ29/Prices!AF59*100</f>
        <v>2.7999011156874269</v>
      </c>
      <c r="AH45" s="91">
        <f>'Investment from Nipa Tables'!CA29/Prices!AG59*100</f>
        <v>3.8900608273228907</v>
      </c>
      <c r="AI45" s="91">
        <f>'Investment from Nipa Tables'!CB29/Prices!AH59*100</f>
        <v>8.8254356181156943</v>
      </c>
      <c r="AJ45" s="91">
        <f>'Investment from Nipa Tables'!CC29/Prices!AI59*100</f>
        <v>16.411491804605056</v>
      </c>
      <c r="AK45" s="91">
        <f>'Investment from Nipa Tables'!CD29/Prices!AJ59*100</f>
        <v>21.873297355368425</v>
      </c>
      <c r="AL45" s="91">
        <f>'Investment from Nipa Tables'!CE29/Prices!AK59*100</f>
        <v>30.10890090555618</v>
      </c>
      <c r="AM45" s="91">
        <f>'Investment from Nipa Tables'!CF29/Prices!AL59*100</f>
        <v>42.976083234613682</v>
      </c>
      <c r="AN45" s="91">
        <f>'Investment from Nipa Tables'!CG29/Prices!AM59*100</f>
        <v>61.223351763809596</v>
      </c>
      <c r="AO45" s="91">
        <f>'Investment from Nipa Tables'!CH29/Prices!AN59*100</f>
        <v>54.661502163404265</v>
      </c>
      <c r="AP45" s="91">
        <f>'Investment from Nipa Tables'!CI29/Prices!AO59*100</f>
        <v>75.089263845536465</v>
      </c>
      <c r="AQ45" s="91">
        <f>'Investment from Nipa Tables'!CJ29/Prices!AP59*100</f>
        <v>103.40118742473652</v>
      </c>
      <c r="AR45" s="91">
        <f>'Investment from Nipa Tables'!CK29/Prices!AQ59*100</f>
        <v>94.290079251408372</v>
      </c>
      <c r="AS45" s="91">
        <f>'Investment from Nipa Tables'!CL29/Prices!AR59*100</f>
        <v>140.390639960805</v>
      </c>
      <c r="AT45" s="91">
        <f>'Investment from Nipa Tables'!CM29/Prices!AS59*100</f>
        <v>137.91585046850108</v>
      </c>
      <c r="AU45" s="91">
        <f>'Investment from Nipa Tables'!CN29/Prices!AT59*100</f>
        <v>142.31522259196674</v>
      </c>
      <c r="AV45" s="91">
        <f>'Investment from Nipa Tables'!CO29/Prices!AU59*100</f>
        <v>212.49343786282355</v>
      </c>
      <c r="AW45" s="91">
        <f>'Investment from Nipa Tables'!CP29/Prices!AV59*100</f>
        <v>281.66371751439112</v>
      </c>
      <c r="AX45" s="91">
        <f>'Investment from Nipa Tables'!CQ29/Prices!AW59*100</f>
        <v>314.94336426196321</v>
      </c>
      <c r="AY45" s="91">
        <f>'Investment from Nipa Tables'!CR29/Prices!AX59*100</f>
        <v>449.14231748896992</v>
      </c>
      <c r="AZ45" s="91">
        <f>'Investment from Nipa Tables'!CS29/Prices!AY59*100</f>
        <v>690.64663053415177</v>
      </c>
      <c r="BA45" s="91">
        <f>'Investment from Nipa Tables'!CT29/Prices!AZ59*100</f>
        <v>1069.9716217355294</v>
      </c>
      <c r="BB45" s="91">
        <f>'Investment from Nipa Tables'!CU29/Prices!BA59*100</f>
        <v>1291.1119981949773</v>
      </c>
      <c r="BC45" s="91">
        <f>'Investment from Nipa Tables'!CV29/Prices!BB59*100</f>
        <v>1966.5237755948278</v>
      </c>
      <c r="BD45" s="91">
        <f>'Investment from Nipa Tables'!CW29/Prices!BC59*100</f>
        <v>2781.1613073558265</v>
      </c>
      <c r="BE45" s="91">
        <f>'Investment from Nipa Tables'!CX29/Prices!BD59*100</f>
        <v>2346.3507115503949</v>
      </c>
      <c r="BF45" s="91">
        <f>'Investment from Nipa Tables'!CY29/Prices!BE59*100</f>
        <v>2944.537842963503</v>
      </c>
      <c r="BG45" s="91">
        <f>'Investment from Nipa Tables'!CZ29/Prices!BF59*100</f>
        <v>3632.3156429375081</v>
      </c>
      <c r="BH45" s="91">
        <f>'Investment from Nipa Tables'!DA29/Prices!BG59*100</f>
        <v>4930.174523699071</v>
      </c>
      <c r="BI45" s="91">
        <f>'Investment from Nipa Tables'!DB29/Prices!BH59*100</f>
        <v>4634.2963214123574</v>
      </c>
      <c r="BJ45" s="91">
        <f>'Investment from Nipa Tables'!DC29/Prices!BI59*100</f>
        <v>5031.4793331334649</v>
      </c>
      <c r="BK45" s="91">
        <f>'Investment from Nipa Tables'!DD29/Prices!BJ59*100</f>
        <v>4868.7716790972554</v>
      </c>
      <c r="BL45" s="91">
        <f>'Investment from Nipa Tables'!DE29/Prices!BK59*100</f>
        <v>5088.2735859226641</v>
      </c>
      <c r="BM45" s="91">
        <f>'Investment from Nipa Tables'!DF29/Prices!BL59*100</f>
        <v>4167.8162188011547</v>
      </c>
      <c r="BN45" s="91">
        <f>'Investment from Nipa Tables'!DG29/Prices!BM59*100</f>
        <v>6299</v>
      </c>
      <c r="BO45" s="91">
        <f>'Investment from Nipa Tables'!DH29/Prices!BN59*100</f>
        <v>5704.9112025415343</v>
      </c>
      <c r="BP45" s="91">
        <f>'Investment from Nipa Tables'!DI29/Prices!BO59*100</f>
        <v>6067.1569639229647</v>
      </c>
      <c r="BQ45" s="91">
        <f>'Investment from Nipa Tables'!DJ29/Prices!BP59*100</f>
        <v>6733.1809202494924</v>
      </c>
      <c r="BR45" s="91">
        <f>'Investment from Nipa Tables'!DK29/Prices!BQ59*100</f>
        <v>6679.4960728591004</v>
      </c>
      <c r="BS45" s="91">
        <f>'Investment from Nipa Tables'!DL29/Prices!BR59*100</f>
        <v>6089.7435897435898</v>
      </c>
      <c r="BT45" s="91">
        <f>'Investment from Nipa Tables'!DM29/Prices!BS59*100</f>
        <v>6108.379951404193</v>
      </c>
      <c r="CA45" s="35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91"/>
      <c r="EH45" s="91"/>
      <c r="EI45" s="91"/>
      <c r="EJ45" s="91"/>
      <c r="EK45" s="91"/>
      <c r="EL45" s="91"/>
      <c r="EM45" s="91"/>
      <c r="EN45" s="91"/>
      <c r="EO45" s="91"/>
      <c r="EP45" s="91"/>
      <c r="EQ45" s="91"/>
      <c r="ER45" s="91"/>
    </row>
    <row r="46" spans="1:148" x14ac:dyDescent="0.25">
      <c r="A46" s="29">
        <v>4</v>
      </c>
      <c r="B46" t="s">
        <v>67</v>
      </c>
      <c r="C46" s="35"/>
      <c r="D46" s="91">
        <f>'Investment from Nipa Tables'!AW30/Prices!C60*100</f>
        <v>0</v>
      </c>
      <c r="E46" s="91">
        <f>'Investment from Nipa Tables'!AX30/Prices!D60*100</f>
        <v>0</v>
      </c>
      <c r="F46" s="91">
        <f>'Investment from Nipa Tables'!AY30/Prices!E60*100</f>
        <v>0</v>
      </c>
      <c r="G46" s="91">
        <f>'Investment from Nipa Tables'!AZ30/Prices!F60*100</f>
        <v>0</v>
      </c>
      <c r="H46" s="91">
        <f>'Investment from Nipa Tables'!BA30/Prices!G60*100</f>
        <v>0</v>
      </c>
      <c r="I46" s="91">
        <f>'Investment from Nipa Tables'!BB30/Prices!H60*100</f>
        <v>0</v>
      </c>
      <c r="J46" s="91">
        <f>'Investment from Nipa Tables'!BC30/Prices!I60*100</f>
        <v>0</v>
      </c>
      <c r="K46" s="91">
        <f>'Investment from Nipa Tables'!BD30/Prices!J60*100</f>
        <v>0</v>
      </c>
      <c r="L46" s="91">
        <f>'Investment from Nipa Tables'!BE30/Prices!K60*100</f>
        <v>0</v>
      </c>
      <c r="M46" s="91">
        <f>'Investment from Nipa Tables'!BF30/Prices!L60*100</f>
        <v>0</v>
      </c>
      <c r="N46" s="91">
        <f>'Investment from Nipa Tables'!BG30/Prices!M60*100</f>
        <v>0</v>
      </c>
      <c r="O46" s="91">
        <f>'Investment from Nipa Tables'!BH30/Prices!N60*100</f>
        <v>1.9342477239560712E-4</v>
      </c>
      <c r="P46" s="91">
        <f>'Investment from Nipa Tables'!BI30/Prices!O60*100</f>
        <v>3.1746481949779079E-3</v>
      </c>
      <c r="Q46" s="91">
        <f>'Investment from Nipa Tables'!BJ30/Prices!P60*100</f>
        <v>8.0866608628701788E-3</v>
      </c>
      <c r="R46" s="91">
        <f>'Investment from Nipa Tables'!BK30/Prices!Q60*100</f>
        <v>1.6419267903247037E-2</v>
      </c>
      <c r="S46" s="91">
        <f>'Investment from Nipa Tables'!BL30/Prices!R60*100</f>
        <v>6.0439207671435471E-2</v>
      </c>
      <c r="T46" s="91">
        <f>'Investment from Nipa Tables'!BM30/Prices!S60*100</f>
        <v>0.13117963329291515</v>
      </c>
      <c r="U46" s="91">
        <f>'Investment from Nipa Tables'!BN30/Prices!T60*100</f>
        <v>0.20421305816351268</v>
      </c>
      <c r="V46" s="91">
        <f>'Investment from Nipa Tables'!BO30/Prices!U60*100</f>
        <v>0.3753124830489763</v>
      </c>
      <c r="W46" s="91">
        <f>'Investment from Nipa Tables'!BP30/Prices!V60*100</f>
        <v>0.49907974342613526</v>
      </c>
      <c r="X46" s="91">
        <f>'Investment from Nipa Tables'!BQ30/Prices!W60*100</f>
        <v>0.60306189819862555</v>
      </c>
      <c r="Y46" s="91">
        <f>'Investment from Nipa Tables'!BR30/Prices!X60*100</f>
        <v>0.78101352620714937</v>
      </c>
      <c r="Z46" s="91">
        <f>'Investment from Nipa Tables'!BS30/Prices!Y60*100</f>
        <v>0.89477984472994787</v>
      </c>
      <c r="AA46" s="91">
        <f>'Investment from Nipa Tables'!BT30/Prices!Z60*100</f>
        <v>0.94418909036625953</v>
      </c>
      <c r="AB46" s="91">
        <f>'Investment from Nipa Tables'!BU30/Prices!AA60*100</f>
        <v>1.1482858186936697</v>
      </c>
      <c r="AC46" s="91">
        <f>'Investment from Nipa Tables'!BV30/Prices!AB60*100</f>
        <v>1.1610625367536094</v>
      </c>
      <c r="AD46" s="91">
        <f>'Investment from Nipa Tables'!BW30/Prices!AC60*100</f>
        <v>1.0092335019245591</v>
      </c>
      <c r="AE46" s="91">
        <f>'Investment from Nipa Tables'!BX30/Prices!AD60*100</f>
        <v>1.1531939817745605</v>
      </c>
      <c r="AF46" s="91">
        <f>'Investment from Nipa Tables'!BY30/Prices!AE60*100</f>
        <v>1.2547793649740888</v>
      </c>
      <c r="AG46" s="91">
        <f>'Investment from Nipa Tables'!BZ30/Prices!AF60*100</f>
        <v>2.043830256921658</v>
      </c>
      <c r="AH46" s="91">
        <f>'Investment from Nipa Tables'!CA30/Prices!AG60*100</f>
        <v>2.9147429830085061</v>
      </c>
      <c r="AI46" s="91">
        <f>'Investment from Nipa Tables'!CB30/Prices!AH60*100</f>
        <v>4.1019630337720834</v>
      </c>
      <c r="AJ46" s="91">
        <f>'Investment from Nipa Tables'!CC30/Prices!AI60*100</f>
        <v>5.62051090444122</v>
      </c>
      <c r="AK46" s="91">
        <f>'Investment from Nipa Tables'!CD30/Prices!AJ60*100</f>
        <v>8.1752570080404556</v>
      </c>
      <c r="AL46" s="91">
        <f>'Investment from Nipa Tables'!CE30/Prices!AK60*100</f>
        <v>11.897754546699197</v>
      </c>
      <c r="AM46" s="91">
        <f>'Investment from Nipa Tables'!CF30/Prices!AL60*100</f>
        <v>12.262681872824183</v>
      </c>
      <c r="AN46" s="91">
        <f>'Investment from Nipa Tables'!CG30/Prices!AM60*100</f>
        <v>24.500998595418562</v>
      </c>
      <c r="AO46" s="91">
        <f>'Investment from Nipa Tables'!CH30/Prices!AN60*100</f>
        <v>37.561770379421915</v>
      </c>
      <c r="AP46" s="91">
        <f>'Investment from Nipa Tables'!CI30/Prices!AO60*100</f>
        <v>39.324400027459284</v>
      </c>
      <c r="AQ46" s="91">
        <f>'Investment from Nipa Tables'!CJ30/Prices!AP60*100</f>
        <v>0</v>
      </c>
      <c r="AR46" s="91">
        <f>'Investment from Nipa Tables'!CK30/Prices!AQ60*100</f>
        <v>0</v>
      </c>
      <c r="AS46" s="91">
        <f>'Investment from Nipa Tables'!CL30/Prices!AR60*100</f>
        <v>0</v>
      </c>
      <c r="AT46" s="91">
        <f>'Investment from Nipa Tables'!CM30/Prices!AS60*100</f>
        <v>0</v>
      </c>
      <c r="AU46" s="91">
        <f>'Investment from Nipa Tables'!CN30/Prices!AT60*100</f>
        <v>0</v>
      </c>
      <c r="AV46" s="91">
        <f>'Investment from Nipa Tables'!CO30/Prices!AU60*100</f>
        <v>0</v>
      </c>
      <c r="AW46" s="91">
        <f>'Investment from Nipa Tables'!CP30/Prices!AV60*100</f>
        <v>0</v>
      </c>
      <c r="AX46" s="91">
        <f>'Investment from Nipa Tables'!CQ30/Prices!AW60*100</f>
        <v>0</v>
      </c>
      <c r="AY46" s="91">
        <f>'Investment from Nipa Tables'!CR30/Prices!AX60*100</f>
        <v>0</v>
      </c>
      <c r="AZ46" s="91">
        <f>'Investment from Nipa Tables'!CS30/Prices!AY60*100</f>
        <v>0</v>
      </c>
      <c r="BA46" s="91">
        <f>'Investment from Nipa Tables'!CT30/Prices!AZ60*100</f>
        <v>0</v>
      </c>
      <c r="BB46" s="91">
        <f>'Investment from Nipa Tables'!CU30/Prices!BA60*100</f>
        <v>0</v>
      </c>
      <c r="BC46" s="91">
        <f>'Investment from Nipa Tables'!CV30/Prices!BB60*100</f>
        <v>0</v>
      </c>
      <c r="BD46" s="91">
        <f>'Investment from Nipa Tables'!CW30/Prices!BC60*100</f>
        <v>0</v>
      </c>
      <c r="BE46" s="91">
        <f>'Investment from Nipa Tables'!CX30/Prices!BD60*100</f>
        <v>0</v>
      </c>
      <c r="BF46" s="91">
        <f>'Investment from Nipa Tables'!CY30/Prices!BE60*100</f>
        <v>0</v>
      </c>
      <c r="BG46" s="91">
        <f>'Investment from Nipa Tables'!CZ30/Prices!BF60*100</f>
        <v>0</v>
      </c>
      <c r="BH46" s="91">
        <f>'Investment from Nipa Tables'!DA30/Prices!BG60*100</f>
        <v>0</v>
      </c>
      <c r="BI46" s="91">
        <f>'Investment from Nipa Tables'!DB30/Prices!BH60*100</f>
        <v>0</v>
      </c>
      <c r="BJ46" s="91">
        <f>'Investment from Nipa Tables'!DC30/Prices!BI60*100</f>
        <v>0</v>
      </c>
      <c r="BK46" s="91">
        <f>'Investment from Nipa Tables'!DD30/Prices!BJ60*100</f>
        <v>0</v>
      </c>
      <c r="BL46" s="91">
        <f>'Investment from Nipa Tables'!DE30/Prices!BK60*100</f>
        <v>0</v>
      </c>
      <c r="BM46" s="91">
        <f>'Investment from Nipa Tables'!DF30/Prices!BL60*100</f>
        <v>0</v>
      </c>
      <c r="BN46" s="91">
        <f>'Investment from Nipa Tables'!DG30/Prices!BM60*100</f>
        <v>0</v>
      </c>
      <c r="BO46" s="91">
        <f>'Investment from Nipa Tables'!DH30/Prices!BN60*100</f>
        <v>0</v>
      </c>
      <c r="BP46" s="91">
        <f>'Investment from Nipa Tables'!DI30/Prices!BO60*100</f>
        <v>0</v>
      </c>
      <c r="BQ46" s="91">
        <f>'Investment from Nipa Tables'!DJ30/Prices!BP60*100</f>
        <v>0</v>
      </c>
      <c r="BR46" s="91">
        <f>'Investment from Nipa Tables'!DK30/Prices!BQ60*100</f>
        <v>0</v>
      </c>
      <c r="BS46" s="91">
        <f>'Investment from Nipa Tables'!DL30/Prices!BR60*100</f>
        <v>0</v>
      </c>
      <c r="BT46" s="91">
        <f>'Investment from Nipa Tables'!DM30/Prices!BS60*100</f>
        <v>0</v>
      </c>
      <c r="CA46" s="35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91"/>
      <c r="DZ46" s="91"/>
      <c r="EA46" s="91"/>
      <c r="EB46" s="91"/>
      <c r="EC46" s="91"/>
      <c r="ED46" s="91"/>
      <c r="EE46" s="91"/>
      <c r="EF46" s="91"/>
      <c r="EG46" s="91"/>
      <c r="EH46" s="91"/>
      <c r="EI46" s="91"/>
      <c r="EJ46" s="91"/>
      <c r="EK46" s="91"/>
      <c r="EL46" s="91"/>
      <c r="EM46" s="91"/>
      <c r="EN46" s="91"/>
      <c r="EO46" s="91"/>
      <c r="EP46" s="91"/>
      <c r="EQ46" s="91"/>
      <c r="ER46" s="91"/>
    </row>
    <row r="47" spans="1:148" x14ac:dyDescent="0.25">
      <c r="A47" s="29">
        <v>4</v>
      </c>
      <c r="B47" t="s">
        <v>69</v>
      </c>
      <c r="C47" s="35"/>
      <c r="D47" s="91">
        <f>'Investment from Nipa Tables'!AW31/Prices!C61*100</f>
        <v>0</v>
      </c>
      <c r="E47" s="91">
        <f>'Investment from Nipa Tables'!AX31/Prices!D61*100</f>
        <v>0</v>
      </c>
      <c r="F47" s="91">
        <f>'Investment from Nipa Tables'!AY31/Prices!E61*100</f>
        <v>0</v>
      </c>
      <c r="G47" s="91">
        <f>'Investment from Nipa Tables'!AZ31/Prices!F61*100</f>
        <v>0</v>
      </c>
      <c r="H47" s="91">
        <f>'Investment from Nipa Tables'!BA31/Prices!G61*100</f>
        <v>0</v>
      </c>
      <c r="I47" s="91">
        <f>'Investment from Nipa Tables'!BB31/Prices!H61*100</f>
        <v>0</v>
      </c>
      <c r="J47" s="91">
        <f>'Investment from Nipa Tables'!BC31/Prices!I61*100</f>
        <v>0</v>
      </c>
      <c r="K47" s="91">
        <f>'Investment from Nipa Tables'!BD31/Prices!J61*100</f>
        <v>0</v>
      </c>
      <c r="L47" s="91">
        <f>'Investment from Nipa Tables'!BE31/Prices!K61*100</f>
        <v>0</v>
      </c>
      <c r="M47" s="91">
        <f>'Investment from Nipa Tables'!BF31/Prices!L61*100</f>
        <v>0</v>
      </c>
      <c r="N47" s="91">
        <f>'Investment from Nipa Tables'!BG31/Prices!M61*100</f>
        <v>0</v>
      </c>
      <c r="O47" s="91">
        <f>'Investment from Nipa Tables'!BH31/Prices!N61*100</f>
        <v>0</v>
      </c>
      <c r="P47" s="91">
        <f>'Investment from Nipa Tables'!BI31/Prices!O61*100</f>
        <v>0</v>
      </c>
      <c r="Q47" s="91">
        <f>'Investment from Nipa Tables'!BJ31/Prices!P61*100</f>
        <v>0</v>
      </c>
      <c r="R47" s="91">
        <f>'Investment from Nipa Tables'!BK31/Prices!Q61*100</f>
        <v>0</v>
      </c>
      <c r="S47" s="91">
        <f>'Investment from Nipa Tables'!BL31/Prices!R61*100</f>
        <v>0</v>
      </c>
      <c r="T47" s="91">
        <f>'Investment from Nipa Tables'!BM31/Prices!S61*100</f>
        <v>0</v>
      </c>
      <c r="U47" s="91">
        <f>'Investment from Nipa Tables'!BN31/Prices!T61*100</f>
        <v>0</v>
      </c>
      <c r="V47" s="91">
        <f>'Investment from Nipa Tables'!BO31/Prices!U61*100</f>
        <v>0</v>
      </c>
      <c r="W47" s="91">
        <f>'Investment from Nipa Tables'!BP31/Prices!V61*100</f>
        <v>0</v>
      </c>
      <c r="X47" s="91">
        <f>'Investment from Nipa Tables'!BQ31/Prices!W61*100</f>
        <v>0</v>
      </c>
      <c r="Y47" s="91">
        <f>'Investment from Nipa Tables'!BR31/Prices!X61*100</f>
        <v>0</v>
      </c>
      <c r="Z47" s="91">
        <f>'Investment from Nipa Tables'!BS31/Prices!Y61*100</f>
        <v>0</v>
      </c>
      <c r="AA47" s="91">
        <f>'Investment from Nipa Tables'!BT31/Prices!Z61*100</f>
        <v>0</v>
      </c>
      <c r="AB47" s="91">
        <f>'Investment from Nipa Tables'!BU31/Prices!AA61*100</f>
        <v>0</v>
      </c>
      <c r="AC47" s="91">
        <f>'Investment from Nipa Tables'!BV31/Prices!AB61*100</f>
        <v>0</v>
      </c>
      <c r="AD47" s="91">
        <f>'Investment from Nipa Tables'!BW31/Prices!AC61*100</f>
        <v>0</v>
      </c>
      <c r="AE47" s="91">
        <f>'Investment from Nipa Tables'!BX31/Prices!AD61*100</f>
        <v>0</v>
      </c>
      <c r="AF47" s="91">
        <f>'Investment from Nipa Tables'!BY31/Prices!AE61*100</f>
        <v>0</v>
      </c>
      <c r="AG47" s="91">
        <f>'Investment from Nipa Tables'!BZ31/Prices!AF61*100</f>
        <v>0</v>
      </c>
      <c r="AH47" s="91">
        <f>'Investment from Nipa Tables'!CA31/Prices!AG61*100</f>
        <v>0</v>
      </c>
      <c r="AI47" s="91">
        <f>'Investment from Nipa Tables'!CB31/Prices!AH61*100</f>
        <v>0</v>
      </c>
      <c r="AJ47" s="91">
        <f>'Investment from Nipa Tables'!CC31/Prices!AI61*100</f>
        <v>0</v>
      </c>
      <c r="AK47" s="91">
        <f>'Investment from Nipa Tables'!CD31/Prices!AJ61*100</f>
        <v>0</v>
      </c>
      <c r="AL47" s="91">
        <f>'Investment from Nipa Tables'!CE31/Prices!AK61*100</f>
        <v>0</v>
      </c>
      <c r="AM47" s="91">
        <f>'Investment from Nipa Tables'!CF31/Prices!AL61*100</f>
        <v>0</v>
      </c>
      <c r="AN47" s="91">
        <f>'Investment from Nipa Tables'!CG31/Prices!AM61*100</f>
        <v>0</v>
      </c>
      <c r="AO47" s="91">
        <f>'Investment from Nipa Tables'!CH31/Prices!AN61*100</f>
        <v>0</v>
      </c>
      <c r="AP47" s="91">
        <f>'Investment from Nipa Tables'!CI31/Prices!AO61*100</f>
        <v>0</v>
      </c>
      <c r="AQ47" s="91">
        <f>'Investment from Nipa Tables'!CJ31/Prices!AP61*100</f>
        <v>186.99447215218765</v>
      </c>
      <c r="AR47" s="91">
        <f>'Investment from Nipa Tables'!CK31/Prices!AQ61*100</f>
        <v>272.85985776020055</v>
      </c>
      <c r="AS47" s="91">
        <f>'Investment from Nipa Tables'!CL31/Prices!AR61*100</f>
        <v>343.82650087832229</v>
      </c>
      <c r="AT47" s="91">
        <f>'Investment from Nipa Tables'!CM31/Prices!AS61*100</f>
        <v>347.07564686617638</v>
      </c>
      <c r="AU47" s="91">
        <f>'Investment from Nipa Tables'!CN31/Prices!AT61*100</f>
        <v>336.04787349062207</v>
      </c>
      <c r="AV47" s="91">
        <f>'Investment from Nipa Tables'!CO31/Prices!AU61*100</f>
        <v>494.96485308436792</v>
      </c>
      <c r="AW47" s="91">
        <f>'Investment from Nipa Tables'!CP31/Prices!AV61*100</f>
        <v>467.73789066164176</v>
      </c>
      <c r="AX47" s="91">
        <f>'Investment from Nipa Tables'!CQ31/Prices!AW61*100</f>
        <v>423.37880012135162</v>
      </c>
      <c r="AY47" s="91">
        <f>'Investment from Nipa Tables'!CR31/Prices!AX61*100</f>
        <v>627.85997347840225</v>
      </c>
      <c r="AZ47" s="91">
        <f>'Investment from Nipa Tables'!CS31/Prices!AY61*100</f>
        <v>1098.769916416351</v>
      </c>
      <c r="BA47" s="91">
        <f>'Investment from Nipa Tables'!CT31/Prices!AZ61*100</f>
        <v>1534.5135087763897</v>
      </c>
      <c r="BB47" s="91">
        <f>'Investment from Nipa Tables'!CU31/Prices!BA61*100</f>
        <v>1898.7451620181546</v>
      </c>
      <c r="BC47" s="91">
        <f>'Investment from Nipa Tables'!CV31/Prices!BB61*100</f>
        <v>2303.3885040823238</v>
      </c>
      <c r="BD47" s="91">
        <f>'Investment from Nipa Tables'!CW31/Prices!BC61*100</f>
        <v>2968.6721829866128</v>
      </c>
      <c r="BE47" s="91">
        <f>'Investment from Nipa Tables'!CX31/Prices!BD61*100</f>
        <v>3078.9853507355483</v>
      </c>
      <c r="BF47" s="91">
        <f>'Investment from Nipa Tables'!CY31/Prices!BE61*100</f>
        <v>2653.0240416069701</v>
      </c>
      <c r="BG47" s="91">
        <f>'Investment from Nipa Tables'!CZ31/Prices!BF61*100</f>
        <v>2899.5594881672037</v>
      </c>
      <c r="BH47" s="91">
        <f>'Investment from Nipa Tables'!DA31/Prices!BG61*100</f>
        <v>2515.210169618053</v>
      </c>
      <c r="BI47" s="91">
        <f>'Investment from Nipa Tables'!DB31/Prices!BH61*100</f>
        <v>2838.9662484842565</v>
      </c>
      <c r="BJ47" s="91">
        <f>'Investment from Nipa Tables'!DC31/Prices!BI61*100</f>
        <v>3110.7837897728014</v>
      </c>
      <c r="BK47" s="91">
        <f>'Investment from Nipa Tables'!DD31/Prices!BJ61*100</f>
        <v>3536.3911095231715</v>
      </c>
      <c r="BL47" s="91">
        <f>'Investment from Nipa Tables'!DE31/Prices!BK61*100</f>
        <v>3503.5782106459023</v>
      </c>
      <c r="BM47" s="91">
        <f>'Investment from Nipa Tables'!DF31/Prices!BL61*100</f>
        <v>2966.7641486876714</v>
      </c>
      <c r="BN47" s="91">
        <f>'Investment from Nipa Tables'!DG31/Prices!BM61*100</f>
        <v>3736.9999999999995</v>
      </c>
      <c r="BO47" s="91">
        <f>'Investment from Nipa Tables'!DH31/Prices!BN61*100</f>
        <v>3361.2832664965367</v>
      </c>
      <c r="BP47" s="91">
        <f>'Investment from Nipa Tables'!DI31/Prices!BO61*100</f>
        <v>3602.2726038260607</v>
      </c>
      <c r="BQ47" s="91">
        <f>'Investment from Nipa Tables'!DJ31/Prices!BP61*100</f>
        <v>3851.0199098839189</v>
      </c>
      <c r="BR47" s="91">
        <f>'Investment from Nipa Tables'!DK31/Prices!BQ61*100</f>
        <v>3326.3219136700345</v>
      </c>
      <c r="BS47" s="91">
        <f>'Investment from Nipa Tables'!DL31/Prices!BR61*100</f>
        <v>2941.7697686928454</v>
      </c>
      <c r="BT47" s="91">
        <f>'Investment from Nipa Tables'!DM31/Prices!BS61*100</f>
        <v>2981.2962649036558</v>
      </c>
      <c r="CA47" s="35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</row>
    <row r="48" spans="1:148" x14ac:dyDescent="0.25">
      <c r="A48" s="29">
        <v>4</v>
      </c>
      <c r="B48" t="s">
        <v>71</v>
      </c>
      <c r="C48" s="35"/>
      <c r="D48" s="91">
        <f>'Investment from Nipa Tables'!AW32/Prices!C62*100</f>
        <v>0</v>
      </c>
      <c r="E48" s="91">
        <f>'Investment from Nipa Tables'!AX32/Prices!D62*100</f>
        <v>0</v>
      </c>
      <c r="F48" s="91">
        <f>'Investment from Nipa Tables'!AY32/Prices!E62*100</f>
        <v>0</v>
      </c>
      <c r="G48" s="91">
        <f>'Investment from Nipa Tables'!AZ32/Prices!F62*100</f>
        <v>0</v>
      </c>
      <c r="H48" s="91">
        <f>'Investment from Nipa Tables'!BA32/Prices!G62*100</f>
        <v>0</v>
      </c>
      <c r="I48" s="91">
        <f>'Investment from Nipa Tables'!BB32/Prices!H62*100</f>
        <v>0</v>
      </c>
      <c r="J48" s="91">
        <f>'Investment from Nipa Tables'!BC32/Prices!I62*100</f>
        <v>0</v>
      </c>
      <c r="K48" s="91">
        <f>'Investment from Nipa Tables'!BD32/Prices!J62*100</f>
        <v>0</v>
      </c>
      <c r="L48" s="91">
        <f>'Investment from Nipa Tables'!BE32/Prices!K62*100</f>
        <v>0</v>
      </c>
      <c r="M48" s="91">
        <f>'Investment from Nipa Tables'!BF32/Prices!L62*100</f>
        <v>0</v>
      </c>
      <c r="N48" s="91">
        <f>'Investment from Nipa Tables'!BG32/Prices!M62*100</f>
        <v>0</v>
      </c>
      <c r="O48" s="91">
        <f>'Investment from Nipa Tables'!BH32/Prices!N62*100</f>
        <v>0</v>
      </c>
      <c r="P48" s="91">
        <f>'Investment from Nipa Tables'!BI32/Prices!O62*100</f>
        <v>0</v>
      </c>
      <c r="Q48" s="91">
        <f>'Investment from Nipa Tables'!BJ32/Prices!P62*100</f>
        <v>0</v>
      </c>
      <c r="R48" s="91">
        <f>'Investment from Nipa Tables'!BK32/Prices!Q62*100</f>
        <v>0</v>
      </c>
      <c r="S48" s="91">
        <f>'Investment from Nipa Tables'!BL32/Prices!R62*100</f>
        <v>0</v>
      </c>
      <c r="T48" s="91">
        <f>'Investment from Nipa Tables'!BM32/Prices!S62*100</f>
        <v>0</v>
      </c>
      <c r="U48" s="91">
        <f>'Investment from Nipa Tables'!BN32/Prices!T62*100</f>
        <v>0</v>
      </c>
      <c r="V48" s="91">
        <f>'Investment from Nipa Tables'!BO32/Prices!U62*100</f>
        <v>0</v>
      </c>
      <c r="W48" s="91">
        <f>'Investment from Nipa Tables'!BP32/Prices!V62*100</f>
        <v>0</v>
      </c>
      <c r="X48" s="91">
        <f>'Investment from Nipa Tables'!BQ32/Prices!W62*100</f>
        <v>0</v>
      </c>
      <c r="Y48" s="91">
        <f>'Investment from Nipa Tables'!BR32/Prices!X62*100</f>
        <v>0</v>
      </c>
      <c r="Z48" s="91">
        <f>'Investment from Nipa Tables'!BS32/Prices!Y62*100</f>
        <v>0</v>
      </c>
      <c r="AA48" s="91">
        <f>'Investment from Nipa Tables'!BT32/Prices!Z62*100</f>
        <v>0</v>
      </c>
      <c r="AB48" s="91">
        <f>'Investment from Nipa Tables'!BU32/Prices!AA62*100</f>
        <v>0</v>
      </c>
      <c r="AC48" s="91">
        <f>'Investment from Nipa Tables'!BV32/Prices!AB62*100</f>
        <v>0</v>
      </c>
      <c r="AD48" s="91">
        <f>'Investment from Nipa Tables'!BW32/Prices!AC62*100</f>
        <v>0</v>
      </c>
      <c r="AE48" s="91">
        <f>'Investment from Nipa Tables'!BX32/Prices!AD62*100</f>
        <v>0</v>
      </c>
      <c r="AF48" s="91">
        <f>'Investment from Nipa Tables'!BY32/Prices!AE62*100</f>
        <v>0</v>
      </c>
      <c r="AG48" s="91">
        <f>'Investment from Nipa Tables'!BZ32/Prices!AF62*100</f>
        <v>0</v>
      </c>
      <c r="AH48" s="91">
        <f>'Investment from Nipa Tables'!CA32/Prices!AG62*100</f>
        <v>0</v>
      </c>
      <c r="AI48" s="91">
        <f>'Investment from Nipa Tables'!CB32/Prices!AH62*100</f>
        <v>0</v>
      </c>
      <c r="AJ48" s="91">
        <f>'Investment from Nipa Tables'!CC32/Prices!AI62*100</f>
        <v>0</v>
      </c>
      <c r="AK48" s="91">
        <f>'Investment from Nipa Tables'!CD32/Prices!AJ62*100</f>
        <v>0</v>
      </c>
      <c r="AL48" s="91">
        <f>'Investment from Nipa Tables'!CE32/Prices!AK62*100</f>
        <v>0</v>
      </c>
      <c r="AM48" s="91">
        <f>'Investment from Nipa Tables'!CF32/Prices!AL62*100</f>
        <v>0</v>
      </c>
      <c r="AN48" s="91">
        <f>'Investment from Nipa Tables'!CG32/Prices!AM62*100</f>
        <v>0</v>
      </c>
      <c r="AO48" s="91">
        <f>'Investment from Nipa Tables'!CH32/Prices!AN62*100</f>
        <v>0</v>
      </c>
      <c r="AP48" s="91">
        <f>'Investment from Nipa Tables'!CI32/Prices!AO62*100</f>
        <v>0</v>
      </c>
      <c r="AQ48" s="91">
        <f>'Investment from Nipa Tables'!CJ32/Prices!AP62*100</f>
        <v>0</v>
      </c>
      <c r="AR48" s="91">
        <f>'Investment from Nipa Tables'!CK32/Prices!AQ62*100</f>
        <v>0</v>
      </c>
      <c r="AS48" s="91">
        <f>'Investment from Nipa Tables'!CL32/Prices!AR62*100</f>
        <v>0</v>
      </c>
      <c r="AT48" s="91">
        <f>'Investment from Nipa Tables'!CM32/Prices!AS62*100</f>
        <v>0</v>
      </c>
      <c r="AU48" s="91">
        <f>'Investment from Nipa Tables'!CN32/Prices!AT62*100</f>
        <v>0</v>
      </c>
      <c r="AV48" s="91">
        <f>'Investment from Nipa Tables'!CO32/Prices!AU62*100</f>
        <v>0</v>
      </c>
      <c r="AW48" s="91">
        <f>'Investment from Nipa Tables'!CP32/Prices!AV62*100</f>
        <v>49.453869749355029</v>
      </c>
      <c r="AX48" s="91">
        <f>'Investment from Nipa Tables'!CQ32/Prices!AW62*100</f>
        <v>116.77084678763777</v>
      </c>
      <c r="AY48" s="91">
        <f>'Investment from Nipa Tables'!CR32/Prices!AX62*100</f>
        <v>200.32088913101208</v>
      </c>
      <c r="AZ48" s="91">
        <f>'Investment from Nipa Tables'!CS32/Prices!AY62*100</f>
        <v>322.11130338252582</v>
      </c>
      <c r="BA48" s="91">
        <f>'Investment from Nipa Tables'!CT32/Prices!AZ62*100</f>
        <v>524.21518243839</v>
      </c>
      <c r="BB48" s="91">
        <f>'Investment from Nipa Tables'!CU32/Prices!BA62*100</f>
        <v>1204.5056146623392</v>
      </c>
      <c r="BC48" s="91">
        <f>'Investment from Nipa Tables'!CV32/Prices!BB62*100</f>
        <v>1873.3136322754722</v>
      </c>
      <c r="BD48" s="91">
        <f>'Investment from Nipa Tables'!CW32/Prices!BC62*100</f>
        <v>2796.762212208308</v>
      </c>
      <c r="BE48" s="91">
        <f>'Investment from Nipa Tables'!CX32/Prices!BD62*100</f>
        <v>3030.9886967879952</v>
      </c>
      <c r="BF48" s="91">
        <f>'Investment from Nipa Tables'!CY32/Prices!BE62*100</f>
        <v>3740.8177293393733</v>
      </c>
      <c r="BG48" s="91">
        <f>'Investment from Nipa Tables'!CZ32/Prices!BF62*100</f>
        <v>4540.9904841816206</v>
      </c>
      <c r="BH48" s="91">
        <f>'Investment from Nipa Tables'!DA32/Prices!BG62*100</f>
        <v>5418.0730408075124</v>
      </c>
      <c r="BI48" s="91">
        <f>'Investment from Nipa Tables'!DB32/Prices!BH62*100</f>
        <v>6777.3135563511814</v>
      </c>
      <c r="BJ48" s="91">
        <f>'Investment from Nipa Tables'!DC32/Prices!BI62*100</f>
        <v>8631.0726436122386</v>
      </c>
      <c r="BK48" s="91">
        <f>'Investment from Nipa Tables'!DD32/Prices!BJ62*100</f>
        <v>10968.692778348444</v>
      </c>
      <c r="BL48" s="91">
        <f>'Investment from Nipa Tables'!DE32/Prices!BK62*100</f>
        <v>11825.923991010939</v>
      </c>
      <c r="BM48" s="91">
        <f>'Investment from Nipa Tables'!DF32/Prices!BL62*100</f>
        <v>12851.99286358035</v>
      </c>
      <c r="BN48" s="91">
        <f>'Investment from Nipa Tables'!DG32/Prices!BM62*100</f>
        <v>14958.000000000002</v>
      </c>
      <c r="BO48" s="91">
        <f>'Investment from Nipa Tables'!DH32/Prices!BN62*100</f>
        <v>16713.712827456904</v>
      </c>
      <c r="BP48" s="91">
        <f>'Investment from Nipa Tables'!DI32/Prices!BO62*100</f>
        <v>18881.513910464644</v>
      </c>
      <c r="BQ48" s="91">
        <f>'Investment from Nipa Tables'!DJ32/Prices!BP62*100</f>
        <v>18924.377954853197</v>
      </c>
      <c r="BR48" s="91">
        <f>'Investment from Nipa Tables'!DK32/Prices!BQ62*100</f>
        <v>19950.099577077155</v>
      </c>
      <c r="BS48" s="91">
        <f>'Investment from Nipa Tables'!DL32/Prices!BR62*100</f>
        <v>18958.445400753091</v>
      </c>
      <c r="BT48" s="91">
        <f>'Investment from Nipa Tables'!DM32/Prices!BS62*100</f>
        <v>18258.4618861954</v>
      </c>
      <c r="CA48" s="35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91"/>
      <c r="DZ48" s="91"/>
      <c r="EA48" s="91"/>
      <c r="EB48" s="91"/>
      <c r="EC48" s="91"/>
      <c r="ED48" s="91"/>
      <c r="EE48" s="91"/>
      <c r="EF48" s="91"/>
      <c r="EG48" s="91"/>
      <c r="EH48" s="91"/>
      <c r="EI48" s="91"/>
      <c r="EJ48" s="91"/>
      <c r="EK48" s="91"/>
      <c r="EL48" s="91"/>
      <c r="EM48" s="91"/>
      <c r="EN48" s="91"/>
      <c r="EO48" s="91"/>
      <c r="EP48" s="91"/>
      <c r="EQ48" s="91"/>
      <c r="ER48" s="91"/>
    </row>
    <row r="49" spans="1:148" x14ac:dyDescent="0.25">
      <c r="A49" s="29">
        <v>5</v>
      </c>
      <c r="B49" t="s">
        <v>73</v>
      </c>
      <c r="C49" s="35"/>
      <c r="D49" s="91">
        <f>'Investment from Nipa Tables'!AW33/Prices!C63*100</f>
        <v>13.6561848903238</v>
      </c>
      <c r="E49" s="91">
        <f>'Investment from Nipa Tables'!AX33/Prices!D63*100</f>
        <v>12.938276298679682</v>
      </c>
      <c r="F49" s="91">
        <f>'Investment from Nipa Tables'!AY33/Prices!E63*100</f>
        <v>15.619540550900199</v>
      </c>
      <c r="G49" s="91">
        <f>'Investment from Nipa Tables'!AZ33/Prices!F63*100</f>
        <v>19.834749278209912</v>
      </c>
      <c r="H49" s="91">
        <f>'Investment from Nipa Tables'!BA33/Prices!G63*100</f>
        <v>26.526181874023642</v>
      </c>
      <c r="I49" s="91">
        <f>'Investment from Nipa Tables'!BB33/Prices!H63*100</f>
        <v>31.375406105286114</v>
      </c>
      <c r="J49" s="91">
        <f>'Investment from Nipa Tables'!BC33/Prices!I63*100</f>
        <v>33.046799345814193</v>
      </c>
      <c r="K49" s="91">
        <f>'Investment from Nipa Tables'!BD33/Prices!J63*100</f>
        <v>39.442191607693708</v>
      </c>
      <c r="L49" s="91">
        <f>'Investment from Nipa Tables'!BE33/Prices!K63*100</f>
        <v>51.695682724908579</v>
      </c>
      <c r="M49" s="91">
        <f>'Investment from Nipa Tables'!BF33/Prices!L63*100</f>
        <v>56.851192198690882</v>
      </c>
      <c r="N49" s="91">
        <f>'Investment from Nipa Tables'!BG33/Prices!M63*100</f>
        <v>54.262797636682123</v>
      </c>
      <c r="O49" s="91">
        <f>'Investment from Nipa Tables'!BH33/Prices!N63*100</f>
        <v>76.087197803894625</v>
      </c>
      <c r="P49" s="91">
        <f>'Investment from Nipa Tables'!BI33/Prices!O63*100</f>
        <v>117.98377881225011</v>
      </c>
      <c r="Q49" s="91">
        <f>'Investment from Nipa Tables'!BJ33/Prices!P63*100</f>
        <v>132.60649502877061</v>
      </c>
      <c r="R49" s="91">
        <f>'Investment from Nipa Tables'!BK33/Prices!Q63*100</f>
        <v>152.8411399621333</v>
      </c>
      <c r="S49" s="91">
        <f>'Investment from Nipa Tables'!BL33/Prices!R63*100</f>
        <v>137.22853959702999</v>
      </c>
      <c r="T49" s="91">
        <f>'Investment from Nipa Tables'!BM33/Prices!S63*100</f>
        <v>162.34094110428529</v>
      </c>
      <c r="U49" s="91">
        <f>'Investment from Nipa Tables'!BN33/Prices!T63*100</f>
        <v>187.58547654359185</v>
      </c>
      <c r="V49" s="91">
        <f>'Investment from Nipa Tables'!BO33/Prices!U63*100</f>
        <v>261.96533098811557</v>
      </c>
      <c r="W49" s="91">
        <f>'Investment from Nipa Tables'!BP33/Prices!V63*100</f>
        <v>274.56653461127127</v>
      </c>
      <c r="X49" s="91">
        <f>'Investment from Nipa Tables'!BQ33/Prices!W63*100</f>
        <v>311.76398806102918</v>
      </c>
      <c r="Y49" s="91">
        <f>'Investment from Nipa Tables'!BR33/Prices!X63*100</f>
        <v>378.53246446410805</v>
      </c>
      <c r="Z49" s="91">
        <f>'Investment from Nipa Tables'!BS33/Prices!Y63*100</f>
        <v>429.58604100327295</v>
      </c>
      <c r="AA49" s="91">
        <f>'Investment from Nipa Tables'!BT33/Prices!Z63*100</f>
        <v>407.93509682519652</v>
      </c>
      <c r="AB49" s="91">
        <f>'Investment from Nipa Tables'!BU33/Prices!AA63*100</f>
        <v>370.90540088460386</v>
      </c>
      <c r="AC49" s="91">
        <f>'Investment from Nipa Tables'!BV33/Prices!AB63*100</f>
        <v>427.25392677697573</v>
      </c>
      <c r="AD49" s="91">
        <f>'Investment from Nipa Tables'!BW33/Prices!AC63*100</f>
        <v>477.9335100587885</v>
      </c>
      <c r="AE49" s="91">
        <f>'Investment from Nipa Tables'!BX33/Prices!AD63*100</f>
        <v>452.63235499042543</v>
      </c>
      <c r="AF49" s="91">
        <f>'Investment from Nipa Tables'!BY33/Prices!AE63*100</f>
        <v>512.86089959890091</v>
      </c>
      <c r="AG49" s="91">
        <f>'Investment from Nipa Tables'!BZ33/Prices!AF63*100</f>
        <v>689.84140728541831</v>
      </c>
      <c r="AH49" s="91">
        <f>'Investment from Nipa Tables'!CA33/Prices!AG63*100</f>
        <v>852.16962364349149</v>
      </c>
      <c r="AI49" s="91">
        <f>'Investment from Nipa Tables'!CB33/Prices!AH63*100</f>
        <v>1037.5129530144957</v>
      </c>
      <c r="AJ49" s="91">
        <f>'Investment from Nipa Tables'!CC33/Prices!AI63*100</f>
        <v>1357.8814022655868</v>
      </c>
      <c r="AK49" s="91">
        <f>'Investment from Nipa Tables'!CD33/Prices!AJ63*100</f>
        <v>1747.4050996046496</v>
      </c>
      <c r="AL49" s="91">
        <f>'Investment from Nipa Tables'!CE33/Prices!AK63*100</f>
        <v>1788.6817267741585</v>
      </c>
      <c r="AM49" s="91">
        <f>'Investment from Nipa Tables'!CF33/Prices!AL63*100</f>
        <v>1764.323916088395</v>
      </c>
      <c r="AN49" s="91">
        <f>'Investment from Nipa Tables'!CG33/Prices!AM63*100</f>
        <v>2355.0587711678108</v>
      </c>
      <c r="AO49" s="91">
        <f>'Investment from Nipa Tables'!CH33/Prices!AN63*100</f>
        <v>2124.455979888005</v>
      </c>
      <c r="AP49" s="91">
        <f>'Investment from Nipa Tables'!CI33/Prices!AO63*100</f>
        <v>2262.7913028060216</v>
      </c>
      <c r="AQ49" s="91">
        <f>'Investment from Nipa Tables'!CJ33/Prices!AP63*100</f>
        <v>2484.283706282738</v>
      </c>
      <c r="AR49" s="91">
        <f>'Investment from Nipa Tables'!CK33/Prices!AQ63*100</f>
        <v>2942.3226433915156</v>
      </c>
      <c r="AS49" s="91">
        <f>'Investment from Nipa Tables'!CL33/Prices!AR63*100</f>
        <v>3137.6610186585312</v>
      </c>
      <c r="AT49" s="91">
        <f>'Investment from Nipa Tables'!CM33/Prices!AS63*100</f>
        <v>3442.4471016838866</v>
      </c>
      <c r="AU49" s="91">
        <f>'Investment from Nipa Tables'!CN33/Prices!AT63*100</f>
        <v>3566.5011022929411</v>
      </c>
      <c r="AV49" s="91">
        <f>'Investment from Nipa Tables'!CO33/Prices!AU63*100</f>
        <v>4091.0528815279463</v>
      </c>
      <c r="AW49" s="91">
        <f>'Investment from Nipa Tables'!CP33/Prices!AV63*100</f>
        <v>4765.7295993802927</v>
      </c>
      <c r="AX49" s="91">
        <f>'Investment from Nipa Tables'!CQ33/Prices!AW63*100</f>
        <v>5835.2253393087767</v>
      </c>
      <c r="AY49" s="91">
        <f>'Investment from Nipa Tables'!CR33/Prices!AX63*100</f>
        <v>7225.6136141960478</v>
      </c>
      <c r="AZ49" s="91">
        <f>'Investment from Nipa Tables'!CS33/Prices!AY63*100</f>
        <v>8964.581681942549</v>
      </c>
      <c r="BA49" s="91">
        <f>'Investment from Nipa Tables'!CT33/Prices!AZ63*100</f>
        <v>11328.266836684572</v>
      </c>
      <c r="BB49" s="91">
        <f>'Investment from Nipa Tables'!CU33/Prices!BA63*100</f>
        <v>13170.59573446088</v>
      </c>
      <c r="BC49" s="91">
        <f>'Investment from Nipa Tables'!CV33/Prices!BB63*100</f>
        <v>17479.219837596655</v>
      </c>
      <c r="BD49" s="91">
        <f>'Investment from Nipa Tables'!CW33/Prices!BC63*100</f>
        <v>26127.412886810591</v>
      </c>
      <c r="BE49" s="91">
        <f>'Investment from Nipa Tables'!CX33/Prices!BD63*100</f>
        <v>26129.912693710787</v>
      </c>
      <c r="BF49" s="91">
        <f>'Investment from Nipa Tables'!CY33/Prices!BE63*100</f>
        <v>23547.060922998568</v>
      </c>
      <c r="BG49" s="91">
        <f>'Investment from Nipa Tables'!CZ33/Prices!BF63*100</f>
        <v>28036.108617517533</v>
      </c>
      <c r="BH49" s="91">
        <f>'Investment from Nipa Tables'!DA33/Prices!BG63*100</f>
        <v>36898.347968404036</v>
      </c>
      <c r="BI49" s="91">
        <f>'Investment from Nipa Tables'!DB33/Prices!BH63*100</f>
        <v>44804.151198521511</v>
      </c>
      <c r="BJ49" s="91">
        <f>'Investment from Nipa Tables'!DC33/Prices!BI63*100</f>
        <v>54414.313066040224</v>
      </c>
      <c r="BK49" s="91">
        <f>'Investment from Nipa Tables'!DD33/Prices!BJ63*100</f>
        <v>67836.72261654395</v>
      </c>
      <c r="BL49" s="91">
        <f>'Investment from Nipa Tables'!DE33/Prices!BK63*100</f>
        <v>68067.156108834548</v>
      </c>
      <c r="BM49" s="91">
        <f>'Investment from Nipa Tables'!DF33/Prices!BL63*100</f>
        <v>66902.950039301257</v>
      </c>
      <c r="BN49" s="91">
        <f>'Investment from Nipa Tables'!DG33/Prices!BM63*100</f>
        <v>87861</v>
      </c>
      <c r="BO49" s="91">
        <f>'Investment from Nipa Tables'!DH33/Prices!BN63*100</f>
        <v>99262.041517098274</v>
      </c>
      <c r="BP49" s="91">
        <f>'Investment from Nipa Tables'!DI33/Prices!BO63*100</f>
        <v>102368.52579761905</v>
      </c>
      <c r="BQ49" s="91">
        <f>'Investment from Nipa Tables'!DJ33/Prices!BP63*100</f>
        <v>126883.02700567211</v>
      </c>
      <c r="BR49" s="91">
        <f>'Investment from Nipa Tables'!DK33/Prices!BQ63*100</f>
        <v>144264.86595616979</v>
      </c>
      <c r="BS49" s="91">
        <f>'Investment from Nipa Tables'!DL33/Prices!BR63*100</f>
        <v>189535.58504812626</v>
      </c>
      <c r="BT49" s="91">
        <f>'Investment from Nipa Tables'!DM33/Prices!BS63*100</f>
        <v>240504.18266530914</v>
      </c>
      <c r="CA49" s="35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91"/>
      <c r="DZ49" s="91"/>
      <c r="EA49" s="91"/>
      <c r="EB49" s="91"/>
      <c r="EC49" s="91"/>
      <c r="ED49" s="91"/>
      <c r="EE49" s="91"/>
      <c r="EF49" s="91"/>
      <c r="EG49" s="91"/>
      <c r="EH49" s="91"/>
      <c r="EI49" s="91"/>
      <c r="EJ49" s="91"/>
      <c r="EK49" s="91"/>
      <c r="EL49" s="91"/>
      <c r="EM49" s="91"/>
      <c r="EN49" s="91"/>
      <c r="EO49" s="91"/>
      <c r="EP49" s="91"/>
      <c r="EQ49" s="91"/>
      <c r="ER49" s="91"/>
    </row>
    <row r="50" spans="1:148" x14ac:dyDescent="0.25">
      <c r="A50" s="29">
        <v>10</v>
      </c>
      <c r="B50" t="s">
        <v>81</v>
      </c>
      <c r="C50" s="35"/>
      <c r="D50" s="91">
        <f>'Investment from Nipa Tables'!AW34/Prices!C64*100</f>
        <v>33.273270759462442</v>
      </c>
      <c r="E50" s="91">
        <f>'Investment from Nipa Tables'!AX34/Prices!D64*100</f>
        <v>31.330019321357682</v>
      </c>
      <c r="F50" s="91">
        <f>'Investment from Nipa Tables'!AY34/Prices!E64*100</f>
        <v>32.148553411770806</v>
      </c>
      <c r="G50" s="91">
        <f>'Investment from Nipa Tables'!AZ34/Prices!F64*100</f>
        <v>37.49415228131766</v>
      </c>
      <c r="H50" s="91">
        <f>'Investment from Nipa Tables'!BA34/Prices!G64*100</f>
        <v>37.223121285900241</v>
      </c>
      <c r="I50" s="91">
        <f>'Investment from Nipa Tables'!BB34/Prices!H64*100</f>
        <v>46.978369985587719</v>
      </c>
      <c r="J50" s="91">
        <f>'Investment from Nipa Tables'!BC34/Prices!I64*100</f>
        <v>50.963377293995684</v>
      </c>
      <c r="K50" s="91">
        <f>'Investment from Nipa Tables'!BD34/Prices!J64*100</f>
        <v>52.975608707152112</v>
      </c>
      <c r="L50" s="91">
        <f>'Investment from Nipa Tables'!BE34/Prices!K64*100</f>
        <v>55.307868209982701</v>
      </c>
      <c r="M50" s="91">
        <f>'Investment from Nipa Tables'!BF34/Prices!L64*100</f>
        <v>57.416628133127588</v>
      </c>
      <c r="N50" s="91">
        <f>'Investment from Nipa Tables'!BG34/Prices!M64*100</f>
        <v>43.505221635052109</v>
      </c>
      <c r="O50" s="91">
        <f>'Investment from Nipa Tables'!BH34/Prices!N64*100</f>
        <v>68.442383000450263</v>
      </c>
      <c r="P50" s="91">
        <f>'Investment from Nipa Tables'!BI34/Prices!O64*100</f>
        <v>86.181126851638368</v>
      </c>
      <c r="Q50" s="91">
        <f>'Investment from Nipa Tables'!BJ34/Prices!P64*100</f>
        <v>90.70609989488581</v>
      </c>
      <c r="R50" s="91">
        <f>'Investment from Nipa Tables'!BK34/Prices!Q64*100</f>
        <v>113.21710278850709</v>
      </c>
      <c r="S50" s="91">
        <f>'Investment from Nipa Tables'!BL34/Prices!R64*100</f>
        <v>188.57983980030249</v>
      </c>
      <c r="T50" s="91">
        <f>'Investment from Nipa Tables'!BM34/Prices!S64*100</f>
        <v>282.17944572996123</v>
      </c>
      <c r="U50" s="91">
        <f>'Investment from Nipa Tables'!BN34/Prices!T64*100</f>
        <v>341.45462786977106</v>
      </c>
      <c r="V50" s="91">
        <f>'Investment from Nipa Tables'!BO34/Prices!U64*100</f>
        <v>452.13876280093484</v>
      </c>
      <c r="W50" s="91">
        <f>'Investment from Nipa Tables'!BP34/Prices!V64*100</f>
        <v>403.753495749764</v>
      </c>
      <c r="X50" s="91">
        <f>'Investment from Nipa Tables'!BQ34/Prices!W64*100</f>
        <v>416.75450276854002</v>
      </c>
      <c r="Y50" s="91">
        <f>'Investment from Nipa Tables'!BR34/Prices!X64*100</f>
        <v>474.82767378064892</v>
      </c>
      <c r="Z50" s="91">
        <f>'Investment from Nipa Tables'!BS34/Prices!Y64*100</f>
        <v>545.73971879941394</v>
      </c>
      <c r="AA50" s="91">
        <f>'Investment from Nipa Tables'!BT34/Prices!Z64*100</f>
        <v>643.97642782376272</v>
      </c>
      <c r="AB50" s="91">
        <f>'Investment from Nipa Tables'!BU34/Prices!AA64*100</f>
        <v>906.92858128477974</v>
      </c>
      <c r="AC50" s="91">
        <f>'Investment from Nipa Tables'!BV34/Prices!AB64*100</f>
        <v>1461.493758452347</v>
      </c>
      <c r="AD50" s="91">
        <f>'Investment from Nipa Tables'!BW34/Prices!AC64*100</f>
        <v>1682.2287602099891</v>
      </c>
      <c r="AE50" s="91">
        <f>'Investment from Nipa Tables'!BX34/Prices!AD64*100</f>
        <v>2017.7994770807522</v>
      </c>
      <c r="AF50" s="91">
        <f>'Investment from Nipa Tables'!BY34/Prices!AE64*100</f>
        <v>2432.3800714878298</v>
      </c>
      <c r="AG50" s="91">
        <f>'Investment from Nipa Tables'!BZ34/Prices!AF64*100</f>
        <v>2624.3404686162658</v>
      </c>
      <c r="AH50" s="91">
        <f>'Investment from Nipa Tables'!CA34/Prices!AG64*100</f>
        <v>3276.0957703823424</v>
      </c>
      <c r="AI50" s="91">
        <f>'Investment from Nipa Tables'!CB34/Prices!AH64*100</f>
        <v>3446.5173040534637</v>
      </c>
      <c r="AJ50" s="91">
        <f>'Investment from Nipa Tables'!CC34/Prices!AI64*100</f>
        <v>4274.6540647689626</v>
      </c>
      <c r="AK50" s="91">
        <f>'Investment from Nipa Tables'!CD34/Prices!AJ64*100</f>
        <v>4834.725725957057</v>
      </c>
      <c r="AL50" s="91">
        <f>'Investment from Nipa Tables'!CE34/Prices!AK64*100</f>
        <v>4616.6192492053533</v>
      </c>
      <c r="AM50" s="91">
        <f>'Investment from Nipa Tables'!CF34/Prices!AL64*100</f>
        <v>4282.7567940184581</v>
      </c>
      <c r="AN50" s="91">
        <f>'Investment from Nipa Tables'!CG34/Prices!AM64*100</f>
        <v>5354.0464912322723</v>
      </c>
      <c r="AO50" s="91">
        <f>'Investment from Nipa Tables'!CH34/Prices!AN64*100</f>
        <v>5077.9106523090131</v>
      </c>
      <c r="AP50" s="91">
        <f>'Investment from Nipa Tables'!CI34/Prices!AO64*100</f>
        <v>5281.8526313798757</v>
      </c>
      <c r="AQ50" s="91">
        <f>'Investment from Nipa Tables'!CJ34/Prices!AP64*100</f>
        <v>5933.5916354058927</v>
      </c>
      <c r="AR50" s="91">
        <f>'Investment from Nipa Tables'!CK34/Prices!AQ64*100</f>
        <v>6984.2214385062352</v>
      </c>
      <c r="AS50" s="91">
        <f>'Investment from Nipa Tables'!CL34/Prices!AR64*100</f>
        <v>7537.3143498960726</v>
      </c>
      <c r="AT50" s="91">
        <f>'Investment from Nipa Tables'!CM34/Prices!AS64*100</f>
        <v>7296.8836623656416</v>
      </c>
      <c r="AU50" s="91">
        <f>'Investment from Nipa Tables'!CN34/Prices!AT64*100</f>
        <v>7766.6926022914922</v>
      </c>
      <c r="AV50" s="91">
        <f>'Investment from Nipa Tables'!CO34/Prices!AU64*100</f>
        <v>8214.8366066844246</v>
      </c>
      <c r="AW50" s="91">
        <f>'Investment from Nipa Tables'!CP34/Prices!AV64*100</f>
        <v>9598.8354796212952</v>
      </c>
      <c r="AX50" s="91">
        <f>'Investment from Nipa Tables'!CQ34/Prices!AW64*100</f>
        <v>9990.3041785972709</v>
      </c>
      <c r="AY50" s="91">
        <f>'Investment from Nipa Tables'!CR34/Prices!AX64*100</f>
        <v>8976.0766953757411</v>
      </c>
      <c r="AZ50" s="91">
        <f>'Investment from Nipa Tables'!CS34/Prices!AY64*100</f>
        <v>9101.3865136689728</v>
      </c>
      <c r="BA50" s="91">
        <f>'Investment from Nipa Tables'!CT34/Prices!AZ64*100</f>
        <v>8327.4927216767737</v>
      </c>
      <c r="BB50" s="91">
        <f>'Investment from Nipa Tables'!CU34/Prices!BA64*100</f>
        <v>8071.7595933575067</v>
      </c>
      <c r="BC50" s="91">
        <f>'Investment from Nipa Tables'!CV34/Prices!BB64*100</f>
        <v>6837.2965362494424</v>
      </c>
      <c r="BD50" s="91">
        <f>'Investment from Nipa Tables'!CW34/Prices!BC64*100</f>
        <v>6628.1308736405226</v>
      </c>
      <c r="BE50" s="91">
        <f>'Investment from Nipa Tables'!CX34/Prices!BD64*100</f>
        <v>4873.9429197755708</v>
      </c>
      <c r="BF50" s="91">
        <f>'Investment from Nipa Tables'!CY34/Prices!BE64*100</f>
        <v>3482.3216128484446</v>
      </c>
      <c r="BG50" s="91">
        <f>'Investment from Nipa Tables'!CZ34/Prices!BF64*100</f>
        <v>4160.9628556253538</v>
      </c>
      <c r="BH50" s="91">
        <f>'Investment from Nipa Tables'!DA34/Prices!BG64*100</f>
        <v>4319.7123462591417</v>
      </c>
      <c r="BI50" s="91">
        <f>'Investment from Nipa Tables'!DB34/Prices!BH64*100</f>
        <v>4165.8456329697374</v>
      </c>
      <c r="BJ50" s="91">
        <f>'Investment from Nipa Tables'!DC34/Prices!BI64*100</f>
        <v>3637.682381465047</v>
      </c>
      <c r="BK50" s="91">
        <f>'Investment from Nipa Tables'!DD34/Prices!BJ64*100</f>
        <v>5765.8399536626657</v>
      </c>
      <c r="BL50" s="91">
        <f>'Investment from Nipa Tables'!DE34/Prices!BK64*100</f>
        <v>6433.0615413640444</v>
      </c>
      <c r="BM50" s="91">
        <f>'Investment from Nipa Tables'!DF34/Prices!BL64*100</f>
        <v>5360.8016652924889</v>
      </c>
      <c r="BN50" s="91">
        <f>'Investment from Nipa Tables'!DG34/Prices!BM64*100</f>
        <v>6210</v>
      </c>
      <c r="BO50" s="91">
        <f>'Investment from Nipa Tables'!DH34/Prices!BN64*100</f>
        <v>7263.7063105543975</v>
      </c>
      <c r="BP50" s="91">
        <f>'Investment from Nipa Tables'!DI34/Prices!BO64*100</f>
        <v>7508.0344379331482</v>
      </c>
      <c r="BQ50" s="91">
        <f>'Investment from Nipa Tables'!DJ34/Prices!BP64*100</f>
        <v>7736.5568119233385</v>
      </c>
      <c r="BR50" s="91">
        <f>'Investment from Nipa Tables'!DK34/Prices!BQ64*100</f>
        <v>7045.0974977930127</v>
      </c>
      <c r="BS50" s="91">
        <f>'Investment from Nipa Tables'!DL34/Prices!BR64*100</f>
        <v>7206.4400486634877</v>
      </c>
      <c r="BT50" s="91">
        <f>'Investment from Nipa Tables'!DM34/Prices!BS64*100</f>
        <v>8646.4736411867216</v>
      </c>
      <c r="CA50" s="35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91"/>
      <c r="DZ50" s="91"/>
      <c r="EA50" s="91"/>
      <c r="EB50" s="91"/>
      <c r="EC50" s="91"/>
      <c r="ED50" s="91"/>
      <c r="EE50" s="91"/>
      <c r="EF50" s="91"/>
      <c r="EG50" s="91"/>
      <c r="EH50" s="91"/>
      <c r="EI50" s="91"/>
      <c r="EJ50" s="91"/>
      <c r="EK50" s="91"/>
      <c r="EL50" s="91"/>
      <c r="EM50" s="91"/>
      <c r="EN50" s="91"/>
      <c r="EO50" s="91"/>
      <c r="EP50" s="91"/>
      <c r="EQ50" s="91"/>
      <c r="ER50" s="91"/>
    </row>
    <row r="51" spans="1:148" x14ac:dyDescent="0.25">
      <c r="A51" s="29">
        <v>6</v>
      </c>
      <c r="B51" t="s">
        <v>75</v>
      </c>
      <c r="C51" s="35"/>
      <c r="D51" s="91">
        <f>'Investment from Nipa Tables'!AW35/Prices!C65*100</f>
        <v>27.381129062474301</v>
      </c>
      <c r="E51" s="91">
        <f>'Investment from Nipa Tables'!AX35/Prices!D65*100</f>
        <v>25.477158569016133</v>
      </c>
      <c r="F51" s="91">
        <f>'Investment from Nipa Tables'!AY35/Prices!E65*100</f>
        <v>28.044482763459644</v>
      </c>
      <c r="G51" s="91">
        <f>'Investment from Nipa Tables'!AZ35/Prices!F65*100</f>
        <v>38.555307534562502</v>
      </c>
      <c r="H51" s="91">
        <f>'Investment from Nipa Tables'!BA35/Prices!G65*100</f>
        <v>39.570525330957011</v>
      </c>
      <c r="I51" s="91">
        <f>'Investment from Nipa Tables'!BB35/Prices!H65*100</f>
        <v>38.315691832216935</v>
      </c>
      <c r="J51" s="91">
        <f>'Investment from Nipa Tables'!BC35/Prices!I65*100</f>
        <v>38.392410894810084</v>
      </c>
      <c r="K51" s="91">
        <f>'Investment from Nipa Tables'!BD35/Prices!J65*100</f>
        <v>44.646110482757123</v>
      </c>
      <c r="L51" s="91">
        <f>'Investment from Nipa Tables'!BE35/Prices!K65*100</f>
        <v>51.976068920224719</v>
      </c>
      <c r="M51" s="91">
        <f>'Investment from Nipa Tables'!BF35/Prices!L65*100</f>
        <v>54.208995276528292</v>
      </c>
      <c r="N51" s="91">
        <f>'Investment from Nipa Tables'!BG35/Prices!M65*100</f>
        <v>50.7039273732262</v>
      </c>
      <c r="O51" s="91">
        <f>'Investment from Nipa Tables'!BH35/Prices!N65*100</f>
        <v>58.176025550382739</v>
      </c>
      <c r="P51" s="91">
        <f>'Investment from Nipa Tables'!BI35/Prices!O65*100</f>
        <v>73.023702904823352</v>
      </c>
      <c r="Q51" s="91">
        <f>'Investment from Nipa Tables'!BJ35/Prices!P65*100</f>
        <v>81.436863409277038</v>
      </c>
      <c r="R51" s="91">
        <f>'Investment from Nipa Tables'!BK35/Prices!Q65*100</f>
        <v>85.078349171480482</v>
      </c>
      <c r="S51" s="91">
        <f>'Investment from Nipa Tables'!BL35/Prices!R65*100</f>
        <v>101.95305826659462</v>
      </c>
      <c r="T51" s="91">
        <f>'Investment from Nipa Tables'!BM35/Prices!S65*100</f>
        <v>118.81239820208896</v>
      </c>
      <c r="U51" s="91">
        <f>'Investment from Nipa Tables'!BN35/Prices!T65*100</f>
        <v>135.5625836020285</v>
      </c>
      <c r="V51" s="91">
        <f>'Investment from Nipa Tables'!BO35/Prices!U65*100</f>
        <v>156.33391565378088</v>
      </c>
      <c r="W51" s="91">
        <f>'Investment from Nipa Tables'!BP35/Prices!V65*100</f>
        <v>228.60104008014369</v>
      </c>
      <c r="X51" s="91">
        <f>'Investment from Nipa Tables'!BQ35/Prices!W65*100</f>
        <v>245.93571610517827</v>
      </c>
      <c r="Y51" s="91">
        <f>'Investment from Nipa Tables'!BR35/Prices!X65*100</f>
        <v>304.11923517068755</v>
      </c>
      <c r="Z51" s="91">
        <f>'Investment from Nipa Tables'!BS35/Prices!Y65*100</f>
        <v>342.30860878658893</v>
      </c>
      <c r="AA51" s="91">
        <f>'Investment from Nipa Tables'!BT35/Prices!Z65*100</f>
        <v>409.33054965547024</v>
      </c>
      <c r="AB51" s="91">
        <f>'Investment from Nipa Tables'!BU35/Prices!AA65*100</f>
        <v>472.33380777380773</v>
      </c>
      <c r="AC51" s="91">
        <f>'Investment from Nipa Tables'!BV35/Prices!AB65*100</f>
        <v>752.95332149241062</v>
      </c>
      <c r="AD51" s="91">
        <f>'Investment from Nipa Tables'!BW35/Prices!AC65*100</f>
        <v>856.96516781517983</v>
      </c>
      <c r="AE51" s="91">
        <f>'Investment from Nipa Tables'!BX35/Prices!AD65*100</f>
        <v>998.25172019166507</v>
      </c>
      <c r="AF51" s="91">
        <f>'Investment from Nipa Tables'!BY35/Prices!AE65*100</f>
        <v>1309.4341408670034</v>
      </c>
      <c r="AG51" s="91">
        <f>'Investment from Nipa Tables'!BZ35/Prices!AF65*100</f>
        <v>1454.1881790340672</v>
      </c>
      <c r="AH51" s="91">
        <f>'Investment from Nipa Tables'!CA35/Prices!AG65*100</f>
        <v>1809.437723030878</v>
      </c>
      <c r="AI51" s="91">
        <f>'Investment from Nipa Tables'!CB35/Prices!AH65*100</f>
        <v>1982.4414011515614</v>
      </c>
      <c r="AJ51" s="91">
        <f>'Investment from Nipa Tables'!CC35/Prices!AI65*100</f>
        <v>2441.6757915062403</v>
      </c>
      <c r="AK51" s="91">
        <f>'Investment from Nipa Tables'!CD35/Prices!AJ65*100</f>
        <v>2889.963248418182</v>
      </c>
      <c r="AL51" s="91">
        <f>'Investment from Nipa Tables'!CE35/Prices!AK65*100</f>
        <v>3308.3327280937133</v>
      </c>
      <c r="AM51" s="91">
        <f>'Investment from Nipa Tables'!CF35/Prices!AL65*100</f>
        <v>3418.0386527696382</v>
      </c>
      <c r="AN51" s="91">
        <f>'Investment from Nipa Tables'!CG35/Prices!AM65*100</f>
        <v>3488.2970017461048</v>
      </c>
      <c r="AO51" s="91">
        <f>'Investment from Nipa Tables'!CH35/Prices!AN65*100</f>
        <v>3559.414977553025</v>
      </c>
      <c r="AP51" s="91">
        <f>'Investment from Nipa Tables'!CI35/Prices!AO65*100</f>
        <v>3782.4692591917965</v>
      </c>
      <c r="AQ51" s="91">
        <f>'Investment from Nipa Tables'!CJ35/Prices!AP65*100</f>
        <v>4876.3243844088929</v>
      </c>
      <c r="AR51" s="91">
        <f>'Investment from Nipa Tables'!CK35/Prices!AQ65*100</f>
        <v>5697.7243887032482</v>
      </c>
      <c r="AS51" s="91">
        <f>'Investment from Nipa Tables'!CL35/Prices!AR65*100</f>
        <v>5883.6660721862745</v>
      </c>
      <c r="AT51" s="91">
        <f>'Investment from Nipa Tables'!CM35/Prices!AS65*100</f>
        <v>6803.5398647658722</v>
      </c>
      <c r="AU51" s="91">
        <f>'Investment from Nipa Tables'!CN35/Prices!AT65*100</f>
        <v>7608.4759899357923</v>
      </c>
      <c r="AV51" s="91">
        <f>'Investment from Nipa Tables'!CO35/Prices!AU65*100</f>
        <v>8725.975969734438</v>
      </c>
      <c r="AW51" s="91">
        <f>'Investment from Nipa Tables'!CP35/Prices!AV65*100</f>
        <v>10072.45995915954</v>
      </c>
      <c r="AX51" s="91">
        <f>'Investment from Nipa Tables'!CQ35/Prices!AW65*100</f>
        <v>9541.4545694839835</v>
      </c>
      <c r="AY51" s="91">
        <f>'Investment from Nipa Tables'!CR35/Prices!AX65*100</f>
        <v>9389.3789281026056</v>
      </c>
      <c r="AZ51" s="91">
        <f>'Investment from Nipa Tables'!CS35/Prices!AY65*100</f>
        <v>10444.964138858681</v>
      </c>
      <c r="BA51" s="91">
        <f>'Investment from Nipa Tables'!CT35/Prices!AZ65*100</f>
        <v>10918.053429058522</v>
      </c>
      <c r="BB51" s="91">
        <f>'Investment from Nipa Tables'!CU35/Prices!BA65*100</f>
        <v>11726.671385630007</v>
      </c>
      <c r="BC51" s="91">
        <f>'Investment from Nipa Tables'!CV35/Prices!BB65*100</f>
        <v>12794.172256925036</v>
      </c>
      <c r="BD51" s="91">
        <f>'Investment from Nipa Tables'!CW35/Prices!BC65*100</f>
        <v>14535.350278288402</v>
      </c>
      <c r="BE51" s="91">
        <f>'Investment from Nipa Tables'!CX35/Prices!BD65*100</f>
        <v>17099.154852404914</v>
      </c>
      <c r="BF51" s="91">
        <f>'Investment from Nipa Tables'!CY35/Prices!BE65*100</f>
        <v>18873.699160602937</v>
      </c>
      <c r="BG51" s="91">
        <f>'Investment from Nipa Tables'!CZ35/Prices!BF65*100</f>
        <v>21978.502898446361</v>
      </c>
      <c r="BH51" s="91">
        <f>'Investment from Nipa Tables'!DA35/Prices!BG65*100</f>
        <v>23399.508787333409</v>
      </c>
      <c r="BI51" s="91">
        <f>'Investment from Nipa Tables'!DB35/Prices!BH65*100</f>
        <v>27260.033566332226</v>
      </c>
      <c r="BJ51" s="91">
        <f>'Investment from Nipa Tables'!DC35/Prices!BI65*100</f>
        <v>29833.937551627219</v>
      </c>
      <c r="BK51" s="91">
        <f>'Investment from Nipa Tables'!DD35/Prices!BJ65*100</f>
        <v>32525.181217993537</v>
      </c>
      <c r="BL51" s="91">
        <f>'Investment from Nipa Tables'!DE35/Prices!BK65*100</f>
        <v>36973.312228889583</v>
      </c>
      <c r="BM51" s="91">
        <f>'Investment from Nipa Tables'!DF35/Prices!BL65*100</f>
        <v>37901.586692289937</v>
      </c>
      <c r="BN51" s="91">
        <f>'Investment from Nipa Tables'!DG35/Prices!BM65*100</f>
        <v>40327</v>
      </c>
      <c r="BO51" s="91">
        <f>'Investment from Nipa Tables'!DH35/Prices!BN65*100</f>
        <v>42313.828099396727</v>
      </c>
      <c r="BP51" s="91">
        <f>'Investment from Nipa Tables'!DI35/Prices!BO65*100</f>
        <v>42791.954541631705</v>
      </c>
      <c r="BQ51" s="91">
        <f>'Investment from Nipa Tables'!DJ35/Prices!BP65*100</f>
        <v>47276.923272638895</v>
      </c>
      <c r="BR51" s="91">
        <f>'Investment from Nipa Tables'!DK35/Prices!BQ65*100</f>
        <v>45806.609438596039</v>
      </c>
      <c r="BS51" s="91">
        <f>'Investment from Nipa Tables'!DL35/Prices!BR65*100</f>
        <v>48055.70327104655</v>
      </c>
      <c r="BT51" s="91">
        <f>'Investment from Nipa Tables'!DM35/Prices!BS65*100</f>
        <v>49648.853850836414</v>
      </c>
      <c r="CA51" s="35"/>
      <c r="CB51" s="9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91"/>
      <c r="DZ51" s="91"/>
      <c r="EA51" s="91"/>
      <c r="EB51" s="91"/>
      <c r="EC51" s="91"/>
      <c r="ED51" s="91"/>
      <c r="EE51" s="91"/>
      <c r="EF51" s="91"/>
      <c r="EG51" s="91"/>
      <c r="EH51" s="91"/>
      <c r="EI51" s="91"/>
      <c r="EJ51" s="91"/>
      <c r="EK51" s="91"/>
      <c r="EL51" s="91"/>
      <c r="EM51" s="91"/>
      <c r="EN51" s="91"/>
      <c r="EO51" s="91"/>
      <c r="EP51" s="91"/>
      <c r="EQ51" s="91"/>
      <c r="ER51" s="91"/>
    </row>
    <row r="52" spans="1:148" x14ac:dyDescent="0.25">
      <c r="A52" s="29">
        <v>6</v>
      </c>
      <c r="B52" t="s">
        <v>77</v>
      </c>
      <c r="C52" s="35"/>
      <c r="D52" s="91">
        <f>'Investment from Nipa Tables'!AW36/Prices!C66*100</f>
        <v>14.903652527675884</v>
      </c>
      <c r="E52" s="91">
        <f>'Investment from Nipa Tables'!AX36/Prices!D66*100</f>
        <v>12.394293357899743</v>
      </c>
      <c r="F52" s="91">
        <f>'Investment from Nipa Tables'!AY36/Prices!E66*100</f>
        <v>15.048259043807613</v>
      </c>
      <c r="G52" s="91">
        <f>'Investment from Nipa Tables'!AZ36/Prices!F66*100</f>
        <v>17.33220246966571</v>
      </c>
      <c r="H52" s="91">
        <f>'Investment from Nipa Tables'!BA36/Prices!G66*100</f>
        <v>12.743050530308192</v>
      </c>
      <c r="I52" s="91">
        <f>'Investment from Nipa Tables'!BB36/Prices!H66*100</f>
        <v>7.6631383664433868</v>
      </c>
      <c r="J52" s="91">
        <f>'Investment from Nipa Tables'!BC36/Prices!I66*100</f>
        <v>12.231210550558965</v>
      </c>
      <c r="K52" s="91">
        <f>'Investment from Nipa Tables'!BD36/Prices!J66*100</f>
        <v>17.99171616469317</v>
      </c>
      <c r="L52" s="91">
        <f>'Investment from Nipa Tables'!BE36/Prices!K66*100</f>
        <v>20.323975667523765</v>
      </c>
      <c r="M52" s="91">
        <f>'Investment from Nipa Tables'!BF36/Prices!L66*100</f>
        <v>17.962743996956117</v>
      </c>
      <c r="N52" s="91">
        <f>'Investment from Nipa Tables'!BG36/Prices!M66*100</f>
        <v>13.458449858325473</v>
      </c>
      <c r="O52" s="91">
        <f>'Investment from Nipa Tables'!BH36/Prices!N66*100</f>
        <v>14.621781822823468</v>
      </c>
      <c r="P52" s="91">
        <f>'Investment from Nipa Tables'!BI36/Prices!O66*100</f>
        <v>21.380813913574404</v>
      </c>
      <c r="Q52" s="91">
        <f>'Investment from Nipa Tables'!BJ36/Prices!P66*100</f>
        <v>24.828312015023489</v>
      </c>
      <c r="R52" s="91">
        <f>'Investment from Nipa Tables'!BK36/Prices!Q66*100</f>
        <v>28.138753617026619</v>
      </c>
      <c r="S52" s="91">
        <f>'Investment from Nipa Tables'!BL36/Prices!R66*100</f>
        <v>36.982972116313739</v>
      </c>
      <c r="T52" s="91">
        <f>'Investment from Nipa Tables'!BM36/Prices!S66*100</f>
        <v>42.529437992793198</v>
      </c>
      <c r="U52" s="91">
        <f>'Investment from Nipa Tables'!BN36/Prices!T66*100</f>
        <v>40.770701835196547</v>
      </c>
      <c r="V52" s="91">
        <f>'Investment from Nipa Tables'!BO36/Prices!U66*100</f>
        <v>55.858635031350921</v>
      </c>
      <c r="W52" s="91">
        <f>'Investment from Nipa Tables'!BP36/Prices!V66*100</f>
        <v>67.171869597009049</v>
      </c>
      <c r="X52" s="91">
        <f>'Investment from Nipa Tables'!BQ36/Prices!W66*100</f>
        <v>58.504531584491751</v>
      </c>
      <c r="Y52" s="91">
        <f>'Investment from Nipa Tables'!BR36/Prices!X66*100</f>
        <v>75.671177619121551</v>
      </c>
      <c r="Z52" s="91">
        <f>'Investment from Nipa Tables'!BS36/Prices!Y66*100</f>
        <v>91.072932612945678</v>
      </c>
      <c r="AA52" s="91">
        <f>'Investment from Nipa Tables'!BT36/Prices!Z66*100</f>
        <v>105.3653574049644</v>
      </c>
      <c r="AB52" s="91">
        <f>'Investment from Nipa Tables'!BU36/Prices!AA66*100</f>
        <v>178.36659351592908</v>
      </c>
      <c r="AC52" s="91">
        <f>'Investment from Nipa Tables'!BV36/Prices!AB66*100</f>
        <v>261.82944718563249</v>
      </c>
      <c r="AD52" s="91">
        <f>'Investment from Nipa Tables'!BW36/Prices!AC66*100</f>
        <v>369.68127466012828</v>
      </c>
      <c r="AE52" s="91">
        <f>'Investment from Nipa Tables'!BX36/Prices!AD66*100</f>
        <v>495.66525413250133</v>
      </c>
      <c r="AF52" s="91">
        <f>'Investment from Nipa Tables'!BY36/Prices!AE66*100</f>
        <v>592.17179376632225</v>
      </c>
      <c r="AG52" s="91">
        <f>'Investment from Nipa Tables'!BZ36/Prices!AF66*100</f>
        <v>838.25225911405084</v>
      </c>
      <c r="AH52" s="91">
        <f>'Investment from Nipa Tables'!CA36/Prices!AG66*100</f>
        <v>1042.5408215108341</v>
      </c>
      <c r="AI52" s="91">
        <f>'Investment from Nipa Tables'!CB36/Prices!AH66*100</f>
        <v>1112.9042577614107</v>
      </c>
      <c r="AJ52" s="91">
        <f>'Investment from Nipa Tables'!CC36/Prices!AI66*100</f>
        <v>1136.8321296606889</v>
      </c>
      <c r="AK52" s="91">
        <f>'Investment from Nipa Tables'!CD36/Prices!AJ66*100</f>
        <v>1402.5121431307612</v>
      </c>
      <c r="AL52" s="91">
        <f>'Investment from Nipa Tables'!CE36/Prices!AK66*100</f>
        <v>1955.4165498291422</v>
      </c>
      <c r="AM52" s="91">
        <f>'Investment from Nipa Tables'!CF36/Prices!AL66*100</f>
        <v>2063.3135648131552</v>
      </c>
      <c r="AN52" s="91">
        <f>'Investment from Nipa Tables'!CG36/Prices!AM66*100</f>
        <v>2576.1394624704408</v>
      </c>
      <c r="AO52" s="91">
        <f>'Investment from Nipa Tables'!CH36/Prices!AN66*100</f>
        <v>2561.5799714633704</v>
      </c>
      <c r="AP52" s="91">
        <f>'Investment from Nipa Tables'!CI36/Prices!AO66*100</f>
        <v>2680.1695795994747</v>
      </c>
      <c r="AQ52" s="91">
        <f>'Investment from Nipa Tables'!CJ36/Prices!AP66*100</f>
        <v>2885.1064297484713</v>
      </c>
      <c r="AR52" s="91">
        <f>'Investment from Nipa Tables'!CK36/Prices!AQ66*100</f>
        <v>3303.0961501149654</v>
      </c>
      <c r="AS52" s="91">
        <f>'Investment from Nipa Tables'!CL36/Prices!AR66*100</f>
        <v>3661.8851458571685</v>
      </c>
      <c r="AT52" s="91">
        <f>'Investment from Nipa Tables'!CM36/Prices!AS66*100</f>
        <v>3990.8224267170594</v>
      </c>
      <c r="AU52" s="91">
        <f>'Investment from Nipa Tables'!CN36/Prices!AT66*100</f>
        <v>4331.5149679245005</v>
      </c>
      <c r="AV52" s="91">
        <f>'Investment from Nipa Tables'!CO36/Prices!AU66*100</f>
        <v>4758.8837249483959</v>
      </c>
      <c r="AW52" s="91">
        <f>'Investment from Nipa Tables'!CP36/Prices!AV66*100</f>
        <v>5159.4690023167614</v>
      </c>
      <c r="AX52" s="91">
        <f>'Investment from Nipa Tables'!CQ36/Prices!AW66*100</f>
        <v>4991.0716383066965</v>
      </c>
      <c r="AY52" s="91">
        <f>'Investment from Nipa Tables'!CR36/Prices!AX66*100</f>
        <v>5037.1209613586561</v>
      </c>
      <c r="AZ52" s="91">
        <f>'Investment from Nipa Tables'!CS36/Prices!AY66*100</f>
        <v>6032.2337031866045</v>
      </c>
      <c r="BA52" s="91">
        <f>'Investment from Nipa Tables'!CT36/Prices!AZ66*100</f>
        <v>7333.2476740675747</v>
      </c>
      <c r="BB52" s="91">
        <f>'Investment from Nipa Tables'!CU36/Prices!BA66*100</f>
        <v>8297.2979431882923</v>
      </c>
      <c r="BC52" s="91">
        <f>'Investment from Nipa Tables'!CV36/Prices!BB66*100</f>
        <v>8454.8138485827985</v>
      </c>
      <c r="BD52" s="91">
        <f>'Investment from Nipa Tables'!CW36/Prices!BC66*100</f>
        <v>9940.8029678344137</v>
      </c>
      <c r="BE52" s="91">
        <f>'Investment from Nipa Tables'!CX36/Prices!BD66*100</f>
        <v>11568.328181252045</v>
      </c>
      <c r="BF52" s="91">
        <f>'Investment from Nipa Tables'!CY36/Prices!BE66*100</f>
        <v>15205.591279236685</v>
      </c>
      <c r="BG52" s="91">
        <f>'Investment from Nipa Tables'!CZ36/Prices!BF66*100</f>
        <v>17447.803641565944</v>
      </c>
      <c r="BH52" s="91">
        <f>'Investment from Nipa Tables'!DA36/Prices!BG66*100</f>
        <v>21339.942319931055</v>
      </c>
      <c r="BI52" s="91">
        <f>'Investment from Nipa Tables'!DB36/Prices!BH66*100</f>
        <v>26103.048707763737</v>
      </c>
      <c r="BJ52" s="91">
        <f>'Investment from Nipa Tables'!DC36/Prices!BI66*100</f>
        <v>26302.155676172799</v>
      </c>
      <c r="BK52" s="91">
        <f>'Investment from Nipa Tables'!DD36/Prices!BJ66*100</f>
        <v>32693.964068384037</v>
      </c>
      <c r="BL52" s="91">
        <f>'Investment from Nipa Tables'!DE36/Prices!BK66*100</f>
        <v>31188.594331848042</v>
      </c>
      <c r="BM52" s="91">
        <f>'Investment from Nipa Tables'!DF36/Prices!BL66*100</f>
        <v>28157.324150991702</v>
      </c>
      <c r="BN52" s="91">
        <f>'Investment from Nipa Tables'!DG36/Prices!BM66*100</f>
        <v>31191.000000000004</v>
      </c>
      <c r="BO52" s="91">
        <f>'Investment from Nipa Tables'!DH36/Prices!BN66*100</f>
        <v>32374.601351773585</v>
      </c>
      <c r="BP52" s="91">
        <f>'Investment from Nipa Tables'!DI36/Prices!BO66*100</f>
        <v>37470.605282275123</v>
      </c>
      <c r="BQ52" s="91">
        <f>'Investment from Nipa Tables'!DJ36/Prices!BP66*100</f>
        <v>40864.447831256402</v>
      </c>
      <c r="BR52" s="91">
        <f>'Investment from Nipa Tables'!DK36/Prices!BQ66*100</f>
        <v>41083.645071674662</v>
      </c>
      <c r="BS52" s="91">
        <f>'Investment from Nipa Tables'!DL36/Prices!BR66*100</f>
        <v>42431.965578149677</v>
      </c>
      <c r="BT52" s="91">
        <f>'Investment from Nipa Tables'!DM36/Prices!BS66*100</f>
        <v>46686.171791389192</v>
      </c>
      <c r="CA52" s="35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</row>
    <row r="53" spans="1:148" x14ac:dyDescent="0.25">
      <c r="A53" s="29">
        <v>9</v>
      </c>
      <c r="B53" t="s">
        <v>79</v>
      </c>
      <c r="C53" s="35"/>
      <c r="D53" s="91">
        <f>'Investment from Nipa Tables'!AW37/Prices!C67*100</f>
        <v>92.194687729343855</v>
      </c>
      <c r="E53" s="91">
        <f>'Investment from Nipa Tables'!AX37/Prices!D67*100</f>
        <v>85.382909798864887</v>
      </c>
      <c r="F53" s="91">
        <f>'Investment from Nipa Tables'!AY37/Prices!E67*100</f>
        <v>99.865719108905054</v>
      </c>
      <c r="G53" s="91">
        <f>'Investment from Nipa Tables'!AZ37/Prices!F67*100</f>
        <v>124.86260146514276</v>
      </c>
      <c r="H53" s="91">
        <f>'Investment from Nipa Tables'!BA37/Prices!G67*100</f>
        <v>126.42447499805758</v>
      </c>
      <c r="I53" s="91">
        <f>'Investment from Nipa Tables'!BB37/Prices!H67*100</f>
        <v>131.60607194544079</v>
      </c>
      <c r="J53" s="91">
        <f>'Investment from Nipa Tables'!BC37/Prices!I67*100</f>
        <v>99.208707798978267</v>
      </c>
      <c r="K53" s="91">
        <f>'Investment from Nipa Tables'!BD37/Prices!J67*100</f>
        <v>136.27059095110198</v>
      </c>
      <c r="L53" s="91">
        <f>'Investment from Nipa Tables'!BE37/Prices!K67*100</f>
        <v>156.92774654760154</v>
      </c>
      <c r="M53" s="91">
        <f>'Investment from Nipa Tables'!BF37/Prices!L67*100</f>
        <v>166.47614525750402</v>
      </c>
      <c r="N53" s="91">
        <f>'Investment from Nipa Tables'!BG37/Prices!M67*100</f>
        <v>143.66112755747423</v>
      </c>
      <c r="O53" s="91">
        <f>'Investment from Nipa Tables'!BH37/Prices!N67*100</f>
        <v>145.28451300550128</v>
      </c>
      <c r="P53" s="91">
        <f>'Investment from Nipa Tables'!BI37/Prices!O67*100</f>
        <v>158.87589415779135</v>
      </c>
      <c r="Q53" s="91">
        <f>'Investment from Nipa Tables'!BJ37/Prices!P67*100</f>
        <v>156.58388777474812</v>
      </c>
      <c r="R53" s="91">
        <f>'Investment from Nipa Tables'!BK37/Prices!Q67*100</f>
        <v>145.32838632793747</v>
      </c>
      <c r="S53" s="91">
        <f>'Investment from Nipa Tables'!BL37/Prices!R67*100</f>
        <v>155.92820676067413</v>
      </c>
      <c r="T53" s="91">
        <f>'Investment from Nipa Tables'!BM37/Prices!S67*100</f>
        <v>165.39225886086243</v>
      </c>
      <c r="U53" s="91">
        <f>'Investment from Nipa Tables'!BN37/Prices!T67*100</f>
        <v>190.60303107954385</v>
      </c>
      <c r="V53" s="91">
        <f>'Investment from Nipa Tables'!BO37/Prices!U67*100</f>
        <v>223.08322795539519</v>
      </c>
      <c r="W53" s="91">
        <f>'Investment from Nipa Tables'!BP37/Prices!V67*100</f>
        <v>259.29786220780915</v>
      </c>
      <c r="X53" s="91">
        <f>'Investment from Nipa Tables'!BQ37/Prices!W67*100</f>
        <v>263.27039213021288</v>
      </c>
      <c r="Y53" s="91">
        <f>'Investment from Nipa Tables'!BR37/Prices!X67*100</f>
        <v>284.39452062541886</v>
      </c>
      <c r="Z53" s="91">
        <f>'Investment from Nipa Tables'!BS37/Prices!Y67*100</f>
        <v>309.15945706923321</v>
      </c>
      <c r="AA53" s="91">
        <f>'Investment from Nipa Tables'!BT37/Prices!Z67*100</f>
        <v>301.19241968721735</v>
      </c>
      <c r="AB53" s="91">
        <f>'Investment from Nipa Tables'!BU37/Prices!AA67*100</f>
        <v>446.51236327818322</v>
      </c>
      <c r="AC53" s="91">
        <f>'Investment from Nipa Tables'!BV37/Prices!AB67*100</f>
        <v>658.96326352833739</v>
      </c>
      <c r="AD53" s="91">
        <f>'Investment from Nipa Tables'!BW37/Prices!AC67*100</f>
        <v>878.95174431640464</v>
      </c>
      <c r="AE53" s="91">
        <f>'Investment from Nipa Tables'!BX37/Prices!AD67*100</f>
        <v>955.65964679682054</v>
      </c>
      <c r="AF53" s="91">
        <f>'Investment from Nipa Tables'!BY37/Prices!AE67*100</f>
        <v>1182.6221578996031</v>
      </c>
      <c r="AG53" s="91">
        <f>'Investment from Nipa Tables'!BZ37/Prices!AF67*100</f>
        <v>2192.9334081405896</v>
      </c>
      <c r="AH53" s="91">
        <f>'Investment from Nipa Tables'!CA37/Prices!AG67*100</f>
        <v>2622.1676885306556</v>
      </c>
      <c r="AI53" s="91">
        <f>'Investment from Nipa Tables'!CB37/Prices!AH67*100</f>
        <v>2840.3588945186812</v>
      </c>
      <c r="AJ53" s="91">
        <f>'Investment from Nipa Tables'!CC37/Prices!AI67*100</f>
        <v>3386.3963741194843</v>
      </c>
      <c r="AK53" s="91">
        <f>'Investment from Nipa Tables'!CD37/Prices!AJ67*100</f>
        <v>3798.4703876458111</v>
      </c>
      <c r="AL53" s="91">
        <f>'Investment from Nipa Tables'!CE37/Prices!AK67*100</f>
        <v>3898.0817690431609</v>
      </c>
      <c r="AM53" s="91">
        <f>'Investment from Nipa Tables'!CF37/Prices!AL67*100</f>
        <v>3781.3403718359828</v>
      </c>
      <c r="AN53" s="91">
        <f>'Investment from Nipa Tables'!CG37/Prices!AM67*100</f>
        <v>4650.8625027584067</v>
      </c>
      <c r="AO53" s="91">
        <f>'Investment from Nipa Tables'!CH37/Prices!AN67*100</f>
        <v>4856.9530773445194</v>
      </c>
      <c r="AP53" s="91">
        <f>'Investment from Nipa Tables'!CI37/Prices!AO67*100</f>
        <v>4997.5569861685653</v>
      </c>
      <c r="AQ53" s="91">
        <f>'Investment from Nipa Tables'!CJ37/Prices!AP67*100</f>
        <v>5504.1746228635948</v>
      </c>
      <c r="AR53" s="91">
        <f>'Investment from Nipa Tables'!CK37/Prices!AQ67*100</f>
        <v>6094.3887661903564</v>
      </c>
      <c r="AS53" s="91">
        <f>'Investment from Nipa Tables'!CL37/Prices!AR67*100</f>
        <v>7698.790566731027</v>
      </c>
      <c r="AT53" s="91">
        <f>'Investment from Nipa Tables'!CM37/Prices!AS67*100</f>
        <v>8468.4107337325586</v>
      </c>
      <c r="AU53" s="91">
        <f>'Investment from Nipa Tables'!CN37/Prices!AT67*100</f>
        <v>8951.9763762104703</v>
      </c>
      <c r="AV53" s="91">
        <f>'Investment from Nipa Tables'!CO37/Prices!AU67*100</f>
        <v>9633.6889765301512</v>
      </c>
      <c r="AW53" s="91">
        <f>'Investment from Nipa Tables'!CP37/Prices!AV67*100</f>
        <v>9995.8239282138456</v>
      </c>
      <c r="AX53" s="91">
        <f>'Investment from Nipa Tables'!CQ37/Prices!AW67*100</f>
        <v>10458.87596750493</v>
      </c>
      <c r="AY53" s="91">
        <f>'Investment from Nipa Tables'!CR37/Prices!AX67*100</f>
        <v>11261.161155163692</v>
      </c>
      <c r="AZ53" s="91">
        <f>'Investment from Nipa Tables'!CS37/Prices!AY67*100</f>
        <v>12391.695806316211</v>
      </c>
      <c r="BA53" s="91">
        <f>'Investment from Nipa Tables'!CT37/Prices!AZ67*100</f>
        <v>11426.223120058779</v>
      </c>
      <c r="BB53" s="91">
        <f>'Investment from Nipa Tables'!CU37/Prices!BA67*100</f>
        <v>11116.196614680401</v>
      </c>
      <c r="BC53" s="91">
        <f>'Investment from Nipa Tables'!CV37/Prices!BB67*100</f>
        <v>11041.256394559692</v>
      </c>
      <c r="BD53" s="91">
        <f>'Investment from Nipa Tables'!CW37/Prices!BC67*100</f>
        <v>12398.659360750511</v>
      </c>
      <c r="BE53" s="91">
        <f>'Investment from Nipa Tables'!CX37/Prices!BD67*100</f>
        <v>13837.155336179771</v>
      </c>
      <c r="BF53" s="91">
        <f>'Investment from Nipa Tables'!CY37/Prices!BE67*100</f>
        <v>14668.52845259698</v>
      </c>
      <c r="BG53" s="91">
        <f>'Investment from Nipa Tables'!CZ37/Prices!BF67*100</f>
        <v>14718.447072477835</v>
      </c>
      <c r="BH53" s="91">
        <f>'Investment from Nipa Tables'!DA37/Prices!BG67*100</f>
        <v>16969.871738455695</v>
      </c>
      <c r="BI53" s="91">
        <f>'Investment from Nipa Tables'!DB37/Prices!BH67*100</f>
        <v>18531.01164548345</v>
      </c>
      <c r="BJ53" s="91">
        <f>'Investment from Nipa Tables'!DC37/Prices!BI67*100</f>
        <v>19873.99496132772</v>
      </c>
      <c r="BK53" s="91">
        <f>'Investment from Nipa Tables'!DD37/Prices!BJ67*100</f>
        <v>23396.388342034075</v>
      </c>
      <c r="BL53" s="91">
        <f>'Investment from Nipa Tables'!DE37/Prices!BK67*100</f>
        <v>24498.06106986096</v>
      </c>
      <c r="BM53" s="91">
        <f>'Investment from Nipa Tables'!DF37/Prices!BL67*100</f>
        <v>21370.343282246988</v>
      </c>
      <c r="BN53" s="91">
        <f>'Investment from Nipa Tables'!DG37/Prices!BM67*100</f>
        <v>24768</v>
      </c>
      <c r="BO53" s="91">
        <f>'Investment from Nipa Tables'!DH37/Prices!BN67*100</f>
        <v>26992.403027016593</v>
      </c>
      <c r="BP53" s="91">
        <f>'Investment from Nipa Tables'!DI37/Prices!BO67*100</f>
        <v>32415.063907873729</v>
      </c>
      <c r="BQ53" s="91">
        <f>'Investment from Nipa Tables'!DJ37/Prices!BP67*100</f>
        <v>34245.118343377697</v>
      </c>
      <c r="BR53" s="91">
        <f>'Investment from Nipa Tables'!DK37/Prices!BQ67*100</f>
        <v>37881.818052784802</v>
      </c>
      <c r="BS53" s="91">
        <f>'Investment from Nipa Tables'!DL37/Prices!BR67*100</f>
        <v>39183.375957184726</v>
      </c>
      <c r="BT53" s="91">
        <f>'Investment from Nipa Tables'!DM37/Prices!BS67*100</f>
        <v>41917.393168778966</v>
      </c>
      <c r="CA53" s="35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</row>
    <row r="54" spans="1:148" x14ac:dyDescent="0.25">
      <c r="A54" s="29">
        <v>22</v>
      </c>
      <c r="B54" t="s">
        <v>100</v>
      </c>
      <c r="C54" s="35"/>
      <c r="D54" s="91">
        <f>'Investment from Nipa Tables'!AW38/Prices!C68*100</f>
        <v>761.86150912763912</v>
      </c>
      <c r="E54" s="91">
        <f>'Investment from Nipa Tables'!AX38/Prices!D68*100</f>
        <v>620.47298473413593</v>
      </c>
      <c r="F54" s="91">
        <f>'Investment from Nipa Tables'!AY38/Prices!E68*100</f>
        <v>851.53303839916566</v>
      </c>
      <c r="G54" s="91">
        <f>'Investment from Nipa Tables'!AZ38/Prices!F68*100</f>
        <v>969.28801620415686</v>
      </c>
      <c r="H54" s="91">
        <f>'Investment from Nipa Tables'!BA38/Prices!G68*100</f>
        <v>738.66820680100068</v>
      </c>
      <c r="I54" s="91">
        <f>'Investment from Nipa Tables'!BB38/Prices!H68*100</f>
        <v>676.30350534108754</v>
      </c>
      <c r="J54" s="91">
        <f>'Investment from Nipa Tables'!BC38/Prices!I68*100</f>
        <v>639.58114306012351</v>
      </c>
      <c r="K54" s="91">
        <f>'Investment from Nipa Tables'!BD38/Prices!J68*100</f>
        <v>908.49594184676619</v>
      </c>
      <c r="L54" s="91">
        <f>'Investment from Nipa Tables'!BE38/Prices!K68*100</f>
        <v>937.13345477618191</v>
      </c>
      <c r="M54" s="91">
        <f>'Investment from Nipa Tables'!BF38/Prices!L68*100</f>
        <v>892.55741655120835</v>
      </c>
      <c r="N54" s="91">
        <f>'Investment from Nipa Tables'!BG38/Prices!M68*100</f>
        <v>747.98118709859432</v>
      </c>
      <c r="O54" s="91">
        <f>'Investment from Nipa Tables'!BH38/Prices!N68*100</f>
        <v>1119.4986207595107</v>
      </c>
      <c r="P54" s="91">
        <f>'Investment from Nipa Tables'!BI38/Prices!O68*100</f>
        <v>1090.7747129541394</v>
      </c>
      <c r="Q54" s="91">
        <f>'Investment from Nipa Tables'!BJ38/Prices!P68*100</f>
        <v>1171.6319726696463</v>
      </c>
      <c r="R54" s="91">
        <f>'Investment from Nipa Tables'!BK38/Prices!Q68*100</f>
        <v>1509.4542432287788</v>
      </c>
      <c r="S54" s="91">
        <f>'Investment from Nipa Tables'!BL38/Prices!R68*100</f>
        <v>1624.1821505064979</v>
      </c>
      <c r="T54" s="91">
        <f>'Investment from Nipa Tables'!BM38/Prices!S68*100</f>
        <v>1695.9828858185233</v>
      </c>
      <c r="U54" s="91">
        <f>'Investment from Nipa Tables'!BN38/Prices!T68*100</f>
        <v>2194.6866346367374</v>
      </c>
      <c r="V54" s="91">
        <f>'Investment from Nipa Tables'!BO38/Prices!U68*100</f>
        <v>2578.7883376158843</v>
      </c>
      <c r="W54" s="91">
        <f>'Investment from Nipa Tables'!BP38/Prices!V68*100</f>
        <v>2500.5775241474325</v>
      </c>
      <c r="X54" s="91">
        <f>'Investment from Nipa Tables'!BQ38/Prices!W68*100</f>
        <v>3047.4460365105538</v>
      </c>
      <c r="Y54" s="91">
        <f>'Investment from Nipa Tables'!BR38/Prices!X68*100</f>
        <v>3706.3339271556638</v>
      </c>
      <c r="Z54" s="91">
        <f>'Investment from Nipa Tables'!BS38/Prices!Y68*100</f>
        <v>3266.8480812687098</v>
      </c>
      <c r="AA54" s="91">
        <f>'Investment from Nipa Tables'!BT38/Prices!Z68*100</f>
        <v>3631.8819838316053</v>
      </c>
      <c r="AB54" s="91">
        <f>'Investment from Nipa Tables'!BU38/Prices!AA68*100</f>
        <v>4488.0230811406764</v>
      </c>
      <c r="AC54" s="91">
        <f>'Investment from Nipa Tables'!BV38/Prices!AB68*100</f>
        <v>5141.1307193349612</v>
      </c>
      <c r="AD54" s="91">
        <f>'Investment from Nipa Tables'!BW38/Prices!AC68*100</f>
        <v>5420.3997045952437</v>
      </c>
      <c r="AE54" s="91">
        <f>'Investment from Nipa Tables'!BX38/Prices!AD68*100</f>
        <v>3978.2559137711009</v>
      </c>
      <c r="AF54" s="91">
        <f>'Investment from Nipa Tables'!BY38/Prices!AE68*100</f>
        <v>4473.0700023015652</v>
      </c>
      <c r="AG54" s="91">
        <f>'Investment from Nipa Tables'!BZ38/Prices!AF68*100</f>
        <v>5721.1949568606515</v>
      </c>
      <c r="AH54" s="91">
        <f>'Investment from Nipa Tables'!CA38/Prices!AG68*100</f>
        <v>7050.2227584286575</v>
      </c>
      <c r="AI54" s="91">
        <f>'Investment from Nipa Tables'!CB38/Prices!AH68*100</f>
        <v>7050.6648237022982</v>
      </c>
      <c r="AJ54" s="91">
        <f>'Investment from Nipa Tables'!CC38/Prices!AI68*100</f>
        <v>5647.3198032722557</v>
      </c>
      <c r="AK54" s="91">
        <f>'Investment from Nipa Tables'!CD38/Prices!AJ68*100</f>
        <v>5375.2159074679457</v>
      </c>
      <c r="AL54" s="91">
        <f>'Investment from Nipa Tables'!CE38/Prices!AK68*100</f>
        <v>4744.8052244562487</v>
      </c>
      <c r="AM54" s="91">
        <f>'Investment from Nipa Tables'!CF38/Prices!AL68*100</f>
        <v>5217.9737840527387</v>
      </c>
      <c r="AN54" s="91">
        <f>'Investment from Nipa Tables'!CG38/Prices!AM68*100</f>
        <v>6772.7769499301348</v>
      </c>
      <c r="AO54" s="91">
        <f>'Investment from Nipa Tables'!CH38/Prices!AN68*100</f>
        <v>8051.7373112291025</v>
      </c>
      <c r="AP54" s="91">
        <f>'Investment from Nipa Tables'!CI38/Prices!AO68*100</f>
        <v>7202.4335812898489</v>
      </c>
      <c r="AQ54" s="91">
        <f>'Investment from Nipa Tables'!CJ38/Prices!AP68*100</f>
        <v>7162.6706144119371</v>
      </c>
      <c r="AR54" s="91">
        <f>'Investment from Nipa Tables'!CK38/Prices!AQ68*100</f>
        <v>8366.3113720695546</v>
      </c>
      <c r="AS54" s="91">
        <f>'Investment from Nipa Tables'!CL38/Prices!AR68*100</f>
        <v>7596.1181725389251</v>
      </c>
      <c r="AT54" s="91">
        <f>'Investment from Nipa Tables'!CM38/Prices!AS68*100</f>
        <v>6740.1301093580596</v>
      </c>
      <c r="AU54" s="91">
        <f>'Investment from Nipa Tables'!CN38/Prices!AT68*100</f>
        <v>6801.048324827244</v>
      </c>
      <c r="AV54" s="91">
        <f>'Investment from Nipa Tables'!CO38/Prices!AU68*100</f>
        <v>6986.2490765019584</v>
      </c>
      <c r="AW54" s="91">
        <f>'Investment from Nipa Tables'!CP38/Prices!AV68*100</f>
        <v>10556.19521475361</v>
      </c>
      <c r="AX54" s="91">
        <f>'Investment from Nipa Tables'!CQ38/Prices!AW68*100</f>
        <v>18251.345816882487</v>
      </c>
      <c r="AY54" s="91">
        <f>'Investment from Nipa Tables'!CR38/Prices!AX68*100</f>
        <v>20755.317065331335</v>
      </c>
      <c r="AZ54" s="91">
        <f>'Investment from Nipa Tables'!CS38/Prices!AY68*100</f>
        <v>27886.623450622039</v>
      </c>
      <c r="BA54" s="91">
        <f>'Investment from Nipa Tables'!CT38/Prices!AZ68*100</f>
        <v>35633.769132018941</v>
      </c>
      <c r="BB54" s="91">
        <f>'Investment from Nipa Tables'!CU38/Prices!BA68*100</f>
        <v>36017.350501111985</v>
      </c>
      <c r="BC54" s="91">
        <f>'Investment from Nipa Tables'!CV38/Prices!BB68*100</f>
        <v>41759.045102614691</v>
      </c>
      <c r="BD54" s="91">
        <f>'Investment from Nipa Tables'!CW38/Prices!BC68*100</f>
        <v>40257.283313422231</v>
      </c>
      <c r="BE54" s="91">
        <f>'Investment from Nipa Tables'!CX38/Prices!BD68*100</f>
        <v>35157.744161109658</v>
      </c>
      <c r="BF54" s="91">
        <f>'Investment from Nipa Tables'!CY38/Prices!BE68*100</f>
        <v>32987.715258039629</v>
      </c>
      <c r="BG54" s="91">
        <f>'Investment from Nipa Tables'!CZ38/Prices!BF68*100</f>
        <v>37245.696740883628</v>
      </c>
      <c r="BH54" s="91">
        <f>'Investment from Nipa Tables'!DA38/Prices!BG68*100</f>
        <v>48994.793162267772</v>
      </c>
      <c r="BI54" s="91">
        <f>'Investment from Nipa Tables'!DB38/Prices!BH68*100</f>
        <v>57262.310156701846</v>
      </c>
      <c r="BJ54" s="91">
        <f>'Investment from Nipa Tables'!DC38/Prices!BI68*100</f>
        <v>65681.56038184624</v>
      </c>
      <c r="BK54" s="91">
        <f>'Investment from Nipa Tables'!DD38/Prices!BJ68*100</f>
        <v>61715.598890894558</v>
      </c>
      <c r="BL54" s="91">
        <f>'Investment from Nipa Tables'!DE38/Prices!BK68*100</f>
        <v>36806.465295676688</v>
      </c>
      <c r="BM54" s="91">
        <f>'Investment from Nipa Tables'!DF38/Prices!BL68*100</f>
        <v>2327.6035315637723</v>
      </c>
      <c r="BN54" s="91">
        <f>'Investment from Nipa Tables'!DG38/Prices!BM68*100</f>
        <v>29745</v>
      </c>
      <c r="BO54" s="91">
        <f>'Investment from Nipa Tables'!DH38/Prices!BN68*100</f>
        <v>59217.980486365057</v>
      </c>
      <c r="BP54" s="91">
        <f>'Investment from Nipa Tables'!DI38/Prices!BO68*100</f>
        <v>69681.761239139727</v>
      </c>
      <c r="BQ54" s="91">
        <f>'Investment from Nipa Tables'!DJ38/Prices!BP68*100</f>
        <v>86362.212944428335</v>
      </c>
      <c r="BR54" s="91">
        <f>'Investment from Nipa Tables'!DK38/Prices!BQ68*100</f>
        <v>103429.5061916252</v>
      </c>
      <c r="BS54" s="91">
        <f>'Investment from Nipa Tables'!DL38/Prices!BR68*100</f>
        <v>129341.08950540553</v>
      </c>
      <c r="BT54" s="91">
        <f>'Investment from Nipa Tables'!DM38/Prices!BS68*100</f>
        <v>171457.47602613288</v>
      </c>
      <c r="CA54" s="35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</row>
    <row r="55" spans="1:148" x14ac:dyDescent="0.25">
      <c r="A55" s="29">
        <v>22</v>
      </c>
      <c r="B55" t="s">
        <v>102</v>
      </c>
      <c r="C55" s="35"/>
      <c r="D55" s="91">
        <f>'Investment from Nipa Tables'!AW39/Prices!C69*100</f>
        <v>1437.6549816592687</v>
      </c>
      <c r="E55" s="91">
        <f>'Investment from Nipa Tables'!AX39/Prices!D69*100</f>
        <v>1145.5658180932835</v>
      </c>
      <c r="F55" s="91">
        <f>'Investment from Nipa Tables'!AY39/Prices!E69*100</f>
        <v>1446.9409050923323</v>
      </c>
      <c r="G55" s="91">
        <f>'Investment from Nipa Tables'!AZ39/Prices!F69*100</f>
        <v>1655.3498483952246</v>
      </c>
      <c r="H55" s="91">
        <f>'Investment from Nipa Tables'!BA39/Prices!G69*100</f>
        <v>1265.1891458749283</v>
      </c>
      <c r="I55" s="91">
        <f>'Investment from Nipa Tables'!BB39/Prices!H69*100</f>
        <v>1154.7142806125355</v>
      </c>
      <c r="J55" s="91">
        <f>'Investment from Nipa Tables'!BC39/Prices!I69*100</f>
        <v>1090.4501466208485</v>
      </c>
      <c r="K55" s="91">
        <f>'Investment from Nipa Tables'!BD39/Prices!J69*100</f>
        <v>1555.6000688463928</v>
      </c>
      <c r="L55" s="91">
        <f>'Investment from Nipa Tables'!BE39/Prices!K69*100</f>
        <v>1595.4075076333452</v>
      </c>
      <c r="M55" s="91">
        <f>'Investment from Nipa Tables'!BF39/Prices!L69*100</f>
        <v>1519.5605604094951</v>
      </c>
      <c r="N55" s="91">
        <f>'Investment from Nipa Tables'!BG39/Prices!M69*100</f>
        <v>1285.122039578793</v>
      </c>
      <c r="O55" s="91">
        <f>'Investment from Nipa Tables'!BH39/Prices!N69*100</f>
        <v>1897.4156351848758</v>
      </c>
      <c r="P55" s="91">
        <f>'Investment from Nipa Tables'!BI39/Prices!O69*100</f>
        <v>1852.3464307127683</v>
      </c>
      <c r="Q55" s="91">
        <f>'Investment from Nipa Tables'!BJ39/Prices!P69*100</f>
        <v>1993.2178426217699</v>
      </c>
      <c r="R55" s="91">
        <f>'Investment from Nipa Tables'!BK39/Prices!Q69*100</f>
        <v>2573.2369600979746</v>
      </c>
      <c r="S55" s="91">
        <f>'Investment from Nipa Tables'!BL39/Prices!R69*100</f>
        <v>2770.5180280743466</v>
      </c>
      <c r="T55" s="91">
        <f>'Investment from Nipa Tables'!BM39/Prices!S69*100</f>
        <v>2878.2191310423846</v>
      </c>
      <c r="U55" s="91">
        <f>'Investment from Nipa Tables'!BN39/Prices!T69*100</f>
        <v>3732.5128328505079</v>
      </c>
      <c r="V55" s="91">
        <f>'Investment from Nipa Tables'!BO39/Prices!U69*100</f>
        <v>4388.6241487277384</v>
      </c>
      <c r="W55" s="91">
        <f>'Investment from Nipa Tables'!BP39/Prices!V69*100</f>
        <v>4292.7761462700973</v>
      </c>
      <c r="X55" s="91">
        <f>'Investment from Nipa Tables'!BQ39/Prices!W69*100</f>
        <v>5217.918992314444</v>
      </c>
      <c r="Y55" s="91">
        <f>'Investment from Nipa Tables'!BR39/Prices!X69*100</f>
        <v>6369.6794124986791</v>
      </c>
      <c r="Z55" s="91">
        <f>'Investment from Nipa Tables'!BS39/Prices!Y69*100</f>
        <v>5651.398026636225</v>
      </c>
      <c r="AA55" s="91">
        <f>'Investment from Nipa Tables'!BT39/Prices!Z69*100</f>
        <v>6312.3566115591757</v>
      </c>
      <c r="AB55" s="91">
        <f>'Investment from Nipa Tables'!BU39/Prices!AA69*100</f>
        <v>7768.7028711428866</v>
      </c>
      <c r="AC55" s="91">
        <f>'Investment from Nipa Tables'!BV39/Prices!AB69*100</f>
        <v>8883.4964587318136</v>
      </c>
      <c r="AD55" s="91">
        <f>'Investment from Nipa Tables'!BW39/Prices!AC69*100</f>
        <v>9375.7561861049762</v>
      </c>
      <c r="AE55" s="91">
        <f>'Investment from Nipa Tables'!BX39/Prices!AD69*100</f>
        <v>6926.7312979701956</v>
      </c>
      <c r="AF55" s="91">
        <f>'Investment from Nipa Tables'!BY39/Prices!AE69*100</f>
        <v>7752.2930453681593</v>
      </c>
      <c r="AG55" s="91">
        <f>'Investment from Nipa Tables'!BZ39/Prices!AF69*100</f>
        <v>9890.7131741784342</v>
      </c>
      <c r="AH55" s="91">
        <f>'Investment from Nipa Tables'!CA39/Prices!AG69*100</f>
        <v>12183.899152086922</v>
      </c>
      <c r="AI55" s="91">
        <f>'Investment from Nipa Tables'!CB39/Prices!AH69*100</f>
        <v>12222.828525246523</v>
      </c>
      <c r="AJ55" s="91">
        <f>'Investment from Nipa Tables'!CC39/Prices!AI69*100</f>
        <v>9854.1665088184891</v>
      </c>
      <c r="AK55" s="91">
        <f>'Investment from Nipa Tables'!CD39/Prices!AJ69*100</f>
        <v>9375.9927504878342</v>
      </c>
      <c r="AL55" s="91">
        <f>'Investment from Nipa Tables'!CE39/Prices!AK69*100</f>
        <v>8322.5353731531031</v>
      </c>
      <c r="AM55" s="91">
        <f>'Investment from Nipa Tables'!CF39/Prices!AL69*100</f>
        <v>9145.3673099193529</v>
      </c>
      <c r="AN55" s="91">
        <f>'Investment from Nipa Tables'!CG39/Prices!AM69*100</f>
        <v>11857.588173321252</v>
      </c>
      <c r="AO55" s="91">
        <f>'Investment from Nipa Tables'!CH39/Prices!AN69*100</f>
        <v>14117.959647916607</v>
      </c>
      <c r="AP55" s="91">
        <f>'Investment from Nipa Tables'!CI39/Prices!AO69*100</f>
        <v>12735.185945822432</v>
      </c>
      <c r="AQ55" s="91">
        <f>'Investment from Nipa Tables'!CJ39/Prices!AP69*100</f>
        <v>12718.581900147728</v>
      </c>
      <c r="AR55" s="91">
        <f>'Investment from Nipa Tables'!CK39/Prices!AQ69*100</f>
        <v>12572.00680696469</v>
      </c>
      <c r="AS55" s="91">
        <f>'Investment from Nipa Tables'!CL39/Prices!AR69*100</f>
        <v>13353.000876836561</v>
      </c>
      <c r="AT55" s="91">
        <f>'Investment from Nipa Tables'!CM39/Prices!AS69*100</f>
        <v>10411.930495926381</v>
      </c>
      <c r="AU55" s="91">
        <f>'Investment from Nipa Tables'!CN39/Prices!AT69*100</f>
        <v>8922.8568653833681</v>
      </c>
      <c r="AV55" s="91">
        <f>'Investment from Nipa Tables'!CO39/Prices!AU69*100</f>
        <v>11607.092440455353</v>
      </c>
      <c r="AW55" s="91">
        <f>'Investment from Nipa Tables'!CP39/Prices!AV69*100</f>
        <v>15955.556812415813</v>
      </c>
      <c r="AX55" s="91">
        <f>'Investment from Nipa Tables'!CQ39/Prices!AW69*100</f>
        <v>18531.702152983817</v>
      </c>
      <c r="AY55" s="91">
        <f>'Investment from Nipa Tables'!CR39/Prices!AX69*100</f>
        <v>21257.818875680121</v>
      </c>
      <c r="AZ55" s="91">
        <f>'Investment from Nipa Tables'!CS39/Prices!AY69*100</f>
        <v>19108.429291984048</v>
      </c>
      <c r="BA55" s="91">
        <f>'Investment from Nipa Tables'!CT39/Prices!AZ69*100</f>
        <v>17868.247468777347</v>
      </c>
      <c r="BB55" s="91">
        <f>'Investment from Nipa Tables'!CU39/Prices!BA69*100</f>
        <v>22526.935819837676</v>
      </c>
      <c r="BC55" s="91">
        <f>'Investment from Nipa Tables'!CV39/Prices!BB69*100</f>
        <v>26649.499434530197</v>
      </c>
      <c r="BD55" s="91">
        <f>'Investment from Nipa Tables'!CW39/Prices!BC69*100</f>
        <v>23567.272913101886</v>
      </c>
      <c r="BE55" s="91">
        <f>'Investment from Nipa Tables'!CX39/Prices!BD69*100</f>
        <v>17467.621367652788</v>
      </c>
      <c r="BF55" s="91">
        <f>'Investment from Nipa Tables'!CY39/Prices!BE69*100</f>
        <v>18722.685267255933</v>
      </c>
      <c r="BG55" s="91">
        <f>'Investment from Nipa Tables'!CZ39/Prices!BF69*100</f>
        <v>18778.792731933514</v>
      </c>
      <c r="BH55" s="91">
        <f>'Investment from Nipa Tables'!DA39/Prices!BG69*100</f>
        <v>26193.501404928822</v>
      </c>
      <c r="BI55" s="91">
        <f>'Investment from Nipa Tables'!DB39/Prices!BH69*100</f>
        <v>31916.229105897695</v>
      </c>
      <c r="BJ55" s="91">
        <f>'Investment from Nipa Tables'!DC39/Prices!BI69*100</f>
        <v>36737.323075441745</v>
      </c>
      <c r="BK55" s="91">
        <f>'Investment from Nipa Tables'!DD39/Prices!BJ69*100</f>
        <v>29787.116041218393</v>
      </c>
      <c r="BL55" s="91">
        <f>'Investment from Nipa Tables'!DE39/Prices!BK69*100</f>
        <v>25186.201935880388</v>
      </c>
      <c r="BM55" s="91">
        <f>'Investment from Nipa Tables'!DF39/Prices!BL69*100</f>
        <v>19998.900063020134</v>
      </c>
      <c r="BN55" s="91">
        <f>'Investment from Nipa Tables'!DG39/Prices!BM69*100</f>
        <v>23994</v>
      </c>
      <c r="BO55" s="91">
        <f>'Investment from Nipa Tables'!DH39/Prices!BN69*100</f>
        <v>38902.56930050753</v>
      </c>
      <c r="BP55" s="91">
        <f>'Investment from Nipa Tables'!DI39/Prices!BO69*100</f>
        <v>46731.687996496657</v>
      </c>
      <c r="BQ55" s="91">
        <f>'Investment from Nipa Tables'!DJ39/Prices!BP69*100</f>
        <v>49800.585295669051</v>
      </c>
      <c r="BR55" s="91">
        <f>'Investment from Nipa Tables'!DK39/Prices!BQ69*100</f>
        <v>59166.514238112737</v>
      </c>
      <c r="BS55" s="91">
        <f>'Investment from Nipa Tables'!DL39/Prices!BR69*100</f>
        <v>69024.780356988398</v>
      </c>
      <c r="BT55" s="91">
        <f>'Investment from Nipa Tables'!DM39/Prices!BS69*100</f>
        <v>59640.935578105054</v>
      </c>
      <c r="CA55" s="35"/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91"/>
      <c r="DC55" s="91"/>
      <c r="DD55" s="91"/>
      <c r="DE55" s="91"/>
      <c r="DF55" s="91"/>
      <c r="DG55" s="91"/>
      <c r="DH55" s="91"/>
      <c r="DI55" s="91"/>
      <c r="DJ55" s="91"/>
      <c r="DK55" s="91"/>
      <c r="DL55" s="91"/>
      <c r="DM55" s="91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91"/>
      <c r="DZ55" s="91"/>
      <c r="EA55" s="91"/>
      <c r="EB55" s="91"/>
      <c r="EC55" s="91"/>
      <c r="ED55" s="91"/>
      <c r="EE55" s="91"/>
      <c r="EF55" s="91"/>
      <c r="EG55" s="91"/>
      <c r="EH55" s="91"/>
      <c r="EI55" s="91"/>
      <c r="EJ55" s="91"/>
      <c r="EK55" s="91"/>
      <c r="EL55" s="91"/>
      <c r="EM55" s="91"/>
      <c r="EN55" s="91"/>
      <c r="EO55" s="91"/>
      <c r="EP55" s="91"/>
      <c r="EQ55" s="91"/>
      <c r="ER55" s="91"/>
    </row>
    <row r="56" spans="1:148" x14ac:dyDescent="0.25">
      <c r="A56" s="29">
        <v>25</v>
      </c>
      <c r="B56" t="s">
        <v>104</v>
      </c>
      <c r="C56" s="35"/>
      <c r="D56" s="91">
        <f>'Investment from Nipa Tables'!AW40/Prices!C70*100</f>
        <v>3604.4950522092427</v>
      </c>
      <c r="E56" s="91">
        <f>'Investment from Nipa Tables'!AX40/Prices!D70*100</f>
        <v>4059.1554629042689</v>
      </c>
      <c r="F56" s="91">
        <f>'Investment from Nipa Tables'!AY40/Prices!E70*100</f>
        <v>6147.0524169769906</v>
      </c>
      <c r="G56" s="91">
        <f>'Investment from Nipa Tables'!AZ40/Prices!F70*100</f>
        <v>5007.7297897642911</v>
      </c>
      <c r="H56" s="91">
        <f>'Investment from Nipa Tables'!BA40/Prices!G70*100</f>
        <v>4193.3461365341163</v>
      </c>
      <c r="I56" s="91">
        <f>'Investment from Nipa Tables'!BB40/Prices!H70*100</f>
        <v>5562.6109494710618</v>
      </c>
      <c r="J56" s="91">
        <f>'Investment from Nipa Tables'!BC40/Prices!I70*100</f>
        <v>5455.3503978335984</v>
      </c>
      <c r="K56" s="91">
        <f>'Investment from Nipa Tables'!BD40/Prices!J70*100</f>
        <v>6999.1583290659992</v>
      </c>
      <c r="L56" s="91">
        <f>'Investment from Nipa Tables'!BE40/Prices!K70*100</f>
        <v>4716.9498359210038</v>
      </c>
      <c r="M56" s="91">
        <f>'Investment from Nipa Tables'!BF40/Prices!L70*100</f>
        <v>5974.445872732912</v>
      </c>
      <c r="N56" s="91">
        <f>'Investment from Nipa Tables'!BG40/Prices!M70*100</f>
        <v>5511.5623715701895</v>
      </c>
      <c r="O56" s="91">
        <f>'Investment from Nipa Tables'!BH40/Prices!N70*100</f>
        <v>7000.6555694283179</v>
      </c>
      <c r="P56" s="91">
        <f>'Investment from Nipa Tables'!BI40/Prices!O70*100</f>
        <v>6782.0240730276137</v>
      </c>
      <c r="Q56" s="91">
        <f>'Investment from Nipa Tables'!BJ40/Prices!P70*100</f>
        <v>6256.6413289750599</v>
      </c>
      <c r="R56" s="91">
        <f>'Investment from Nipa Tables'!BK40/Prices!Q70*100</f>
        <v>7728.8628398765368</v>
      </c>
      <c r="S56" s="91">
        <f>'Investment from Nipa Tables'!BL40/Prices!R70*100</f>
        <v>7199.2446870744243</v>
      </c>
      <c r="T56" s="91">
        <f>'Investment from Nipa Tables'!BM40/Prices!S70*100</f>
        <v>7448.5635720765504</v>
      </c>
      <c r="U56" s="91">
        <f>'Investment from Nipa Tables'!BN40/Prices!T70*100</f>
        <v>9651.9294398148613</v>
      </c>
      <c r="V56" s="91">
        <f>'Investment from Nipa Tables'!BO40/Prices!U70*100</f>
        <v>9020.7130503607386</v>
      </c>
      <c r="W56" s="91">
        <f>'Investment from Nipa Tables'!BP40/Prices!V70*100</f>
        <v>9145.793192533909</v>
      </c>
      <c r="X56" s="91">
        <f>'Investment from Nipa Tables'!BQ40/Prices!W70*100</f>
        <v>12544.694430478125</v>
      </c>
      <c r="Y56" s="91">
        <f>'Investment from Nipa Tables'!BR40/Prices!X70*100</f>
        <v>12544.622693629648</v>
      </c>
      <c r="Z56" s="91">
        <f>'Investment from Nipa Tables'!BS40/Prices!Y70*100</f>
        <v>9818.5164765146274</v>
      </c>
      <c r="AA56" s="91">
        <f>'Investment from Nipa Tables'!BT40/Prices!Z70*100</f>
        <v>13641.853054284547</v>
      </c>
      <c r="AB56" s="91">
        <f>'Investment from Nipa Tables'!BU40/Prices!AA70*100</f>
        <v>14034.466605917583</v>
      </c>
      <c r="AC56" s="91">
        <f>'Investment from Nipa Tables'!BV40/Prices!AB70*100</f>
        <v>15701.438579399184</v>
      </c>
      <c r="AD56" s="91">
        <f>'Investment from Nipa Tables'!BW40/Prices!AC70*100</f>
        <v>14580.318807530624</v>
      </c>
      <c r="AE56" s="91">
        <f>'Investment from Nipa Tables'!BX40/Prices!AD70*100</f>
        <v>16644.734470998319</v>
      </c>
      <c r="AF56" s="91">
        <f>'Investment from Nipa Tables'!BY40/Prices!AE70*100</f>
        <v>18128.522037595478</v>
      </c>
      <c r="AG56" s="91">
        <f>'Investment from Nipa Tables'!BZ40/Prices!AF70*100</f>
        <v>21566.531001763862</v>
      </c>
      <c r="AH56" s="91">
        <f>'Investment from Nipa Tables'!CA40/Prices!AG70*100</f>
        <v>24737.349018087123</v>
      </c>
      <c r="AI56" s="91">
        <f>'Investment from Nipa Tables'!CB40/Prices!AH70*100</f>
        <v>21603.238070922882</v>
      </c>
      <c r="AJ56" s="91">
        <f>'Investment from Nipa Tables'!CC40/Prices!AI70*100</f>
        <v>18952.01802549003</v>
      </c>
      <c r="AK56" s="91">
        <f>'Investment from Nipa Tables'!CD40/Prices!AJ70*100</f>
        <v>20964.548144319306</v>
      </c>
      <c r="AL56" s="91">
        <f>'Investment from Nipa Tables'!CE40/Prices!AK70*100</f>
        <v>19078.372377387124</v>
      </c>
      <c r="AM56" s="91">
        <f>'Investment from Nipa Tables'!CF40/Prices!AL70*100</f>
        <v>23835.76938953709</v>
      </c>
      <c r="AN56" s="91">
        <f>'Investment from Nipa Tables'!CG40/Prices!AM70*100</f>
        <v>24836.484312168024</v>
      </c>
      <c r="AO56" s="91">
        <f>'Investment from Nipa Tables'!CH40/Prices!AN70*100</f>
        <v>26497.380447134787</v>
      </c>
      <c r="AP56" s="91">
        <f>'Investment from Nipa Tables'!CI40/Prices!AO70*100</f>
        <v>24099.692033280473</v>
      </c>
      <c r="AQ56" s="91">
        <f>'Investment from Nipa Tables'!CJ40/Prices!AP70*100</f>
        <v>19918.345230741961</v>
      </c>
      <c r="AR56" s="91">
        <f>'Investment from Nipa Tables'!CK40/Prices!AQ70*100</f>
        <v>26704.483593833429</v>
      </c>
      <c r="AS56" s="91">
        <f>'Investment from Nipa Tables'!CL40/Prices!AR70*100</f>
        <v>22045.938353298316</v>
      </c>
      <c r="AT56" s="91">
        <f>'Investment from Nipa Tables'!CM40/Prices!AS70*100</f>
        <v>23837.709591713123</v>
      </c>
      <c r="AU56" s="91">
        <f>'Investment from Nipa Tables'!CN40/Prices!AT70*100</f>
        <v>28100.562129390863</v>
      </c>
      <c r="AV56" s="91">
        <f>'Investment from Nipa Tables'!CO40/Prices!AU70*100</f>
        <v>28003.393450449243</v>
      </c>
      <c r="AW56" s="91">
        <f>'Investment from Nipa Tables'!CP40/Prices!AV70*100</f>
        <v>32239.906629830886</v>
      </c>
      <c r="AX56" s="91">
        <f>'Investment from Nipa Tables'!CQ40/Prices!AW70*100</f>
        <v>41953.182498871647</v>
      </c>
      <c r="AY56" s="91">
        <f>'Investment from Nipa Tables'!CR40/Prices!AX70*100</f>
        <v>36483.275145267165</v>
      </c>
      <c r="AZ56" s="91">
        <f>'Investment from Nipa Tables'!CS40/Prices!AY70*100</f>
        <v>39285.045664597063</v>
      </c>
      <c r="BA56" s="91">
        <f>'Investment from Nipa Tables'!CT40/Prices!AZ70*100</f>
        <v>37197.371578653052</v>
      </c>
      <c r="BB56" s="91">
        <f>'Investment from Nipa Tables'!CU40/Prices!BA70*100</f>
        <v>35726.21695312341</v>
      </c>
      <c r="BC56" s="91">
        <f>'Investment from Nipa Tables'!CV40/Prices!BB70*100</f>
        <v>43120.286453514083</v>
      </c>
      <c r="BD56" s="91">
        <f>'Investment from Nipa Tables'!CW40/Prices!BC70*100</f>
        <v>40153.592297792144</v>
      </c>
      <c r="BE56" s="91">
        <f>'Investment from Nipa Tables'!CX40/Prices!BD70*100</f>
        <v>39048.354891677918</v>
      </c>
      <c r="BF56" s="91">
        <f>'Investment from Nipa Tables'!CY40/Prices!BE70*100</f>
        <v>40342.72817045253</v>
      </c>
      <c r="BG56" s="91">
        <f>'Investment from Nipa Tables'!CZ40/Prices!BF70*100</f>
        <v>33252.805856105435</v>
      </c>
      <c r="BH56" s="91">
        <f>'Investment from Nipa Tables'!DA40/Prices!BG70*100</f>
        <v>34925.692401547603</v>
      </c>
      <c r="BI56" s="91">
        <f>'Investment from Nipa Tables'!DB40/Prices!BH70*100</f>
        <v>40189.733298058294</v>
      </c>
      <c r="BJ56" s="91">
        <f>'Investment from Nipa Tables'!DC40/Prices!BI70*100</f>
        <v>45789.180510680322</v>
      </c>
      <c r="BK56" s="91">
        <f>'Investment from Nipa Tables'!DD40/Prices!BJ70*100</f>
        <v>46663.438585771895</v>
      </c>
      <c r="BL56" s="91">
        <f>'Investment from Nipa Tables'!DE40/Prices!BK70*100</f>
        <v>32184.491337330935</v>
      </c>
      <c r="BM56" s="91">
        <f>'Investment from Nipa Tables'!DF40/Prices!BL70*100</f>
        <v>11844.315196146474</v>
      </c>
      <c r="BN56" s="91">
        <f>'Investment from Nipa Tables'!DG40/Prices!BM70*100</f>
        <v>31286</v>
      </c>
      <c r="BO56" s="91">
        <f>'Investment from Nipa Tables'!DH40/Prices!BN70*100</f>
        <v>43178.496032990792</v>
      </c>
      <c r="BP56" s="91">
        <f>'Investment from Nipa Tables'!DI40/Prices!BO70*100</f>
        <v>62668.362696816643</v>
      </c>
      <c r="BQ56" s="91">
        <f>'Investment from Nipa Tables'!DJ40/Prices!BP70*100</f>
        <v>58888.025968851944</v>
      </c>
      <c r="BR56" s="91">
        <f>'Investment from Nipa Tables'!DK40/Prices!BQ70*100</f>
        <v>63180.143661017151</v>
      </c>
      <c r="BS56" s="91">
        <f>'Investment from Nipa Tables'!DL40/Prices!BR70*100</f>
        <v>64039.857001330492</v>
      </c>
      <c r="BT56" s="91">
        <f>'Investment from Nipa Tables'!DM40/Prices!BS70*100</f>
        <v>49044.721649550818</v>
      </c>
      <c r="CA56" s="35"/>
      <c r="CB56" s="91"/>
      <c r="CC56" s="91"/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  <c r="EM56" s="91"/>
      <c r="EN56" s="91"/>
      <c r="EO56" s="91"/>
      <c r="EP56" s="91"/>
      <c r="EQ56" s="91"/>
      <c r="ER56" s="91"/>
    </row>
    <row r="57" spans="1:148" x14ac:dyDescent="0.25">
      <c r="A57" s="29">
        <v>26</v>
      </c>
      <c r="B57" t="s">
        <v>106</v>
      </c>
      <c r="C57" s="35"/>
      <c r="D57" s="91">
        <f>'Investment from Nipa Tables'!AW41/Prices!C71*100</f>
        <v>4.0348702638386991</v>
      </c>
      <c r="E57" s="91">
        <f>'Investment from Nipa Tables'!AX41/Prices!D71*100</f>
        <v>7.6413073746873312</v>
      </c>
      <c r="F57" s="91">
        <f>'Investment from Nipa Tables'!AY41/Prices!E71*100</f>
        <v>4.8859334985076766</v>
      </c>
      <c r="G57" s="91">
        <f>'Investment from Nipa Tables'!AZ41/Prices!F71*100</f>
        <v>4.8290931566126805</v>
      </c>
      <c r="H57" s="91">
        <f>'Investment from Nipa Tables'!BA41/Prices!G71*100</f>
        <v>11.662840791984163</v>
      </c>
      <c r="I57" s="91">
        <f>'Investment from Nipa Tables'!BB41/Prices!H71*100</f>
        <v>10.544846732548455</v>
      </c>
      <c r="J57" s="91">
        <f>'Investment from Nipa Tables'!BC41/Prices!I71*100</f>
        <v>11.279065418609999</v>
      </c>
      <c r="K57" s="91">
        <f>'Investment from Nipa Tables'!BD41/Prices!J71*100</f>
        <v>7.8978886479491459</v>
      </c>
      <c r="L57" s="91">
        <f>'Investment from Nipa Tables'!BE41/Prices!K71*100</f>
        <v>18.435384218917665</v>
      </c>
      <c r="M57" s="91">
        <f>'Investment from Nipa Tables'!BF41/Prices!L71*100</f>
        <v>24.540136734576922</v>
      </c>
      <c r="N57" s="91">
        <f>'Investment from Nipa Tables'!BG41/Prices!M71*100</f>
        <v>17.683566501951766</v>
      </c>
      <c r="O57" s="91">
        <f>'Investment from Nipa Tables'!BH41/Prices!N71*100</f>
        <v>47.329712071143788</v>
      </c>
      <c r="P57" s="91">
        <f>'Investment from Nipa Tables'!BI41/Prices!O71*100</f>
        <v>73.469324293441929</v>
      </c>
      <c r="Q57" s="91">
        <f>'Investment from Nipa Tables'!BJ41/Prices!P71*100</f>
        <v>122.65321725753739</v>
      </c>
      <c r="R57" s="91">
        <f>'Investment from Nipa Tables'!BK41/Prices!Q71*100</f>
        <v>122.4963717111722</v>
      </c>
      <c r="S57" s="91">
        <f>'Investment from Nipa Tables'!BL41/Prices!R71*100</f>
        <v>76.801178790640563</v>
      </c>
      <c r="T57" s="91">
        <f>'Investment from Nipa Tables'!BM41/Prices!S71*100</f>
        <v>128.26480236082347</v>
      </c>
      <c r="U57" s="91">
        <f>'Investment from Nipa Tables'!BN41/Prices!T71*100</f>
        <v>188.76521551520179</v>
      </c>
      <c r="V57" s="91">
        <f>'Investment from Nipa Tables'!BO41/Prices!U71*100</f>
        <v>260.74128479916641</v>
      </c>
      <c r="W57" s="91">
        <f>'Investment from Nipa Tables'!BP41/Prices!V71*100</f>
        <v>380.06082509058285</v>
      </c>
      <c r="X57" s="91">
        <f>'Investment from Nipa Tables'!BQ41/Prices!W71*100</f>
        <v>719.72260018588634</v>
      </c>
      <c r="Y57" s="91">
        <f>'Investment from Nipa Tables'!BR41/Prices!X71*100</f>
        <v>625.36665843954268</v>
      </c>
      <c r="Z57" s="91">
        <f>'Investment from Nipa Tables'!BS41/Prices!Y71*100</f>
        <v>563.22729746345408</v>
      </c>
      <c r="AA57" s="91">
        <f>'Investment from Nipa Tables'!BT41/Prices!Z71*100</f>
        <v>341.67681950313977</v>
      </c>
      <c r="AB57" s="91">
        <f>'Investment from Nipa Tables'!BU41/Prices!AA71*100</f>
        <v>546.90333798701579</v>
      </c>
      <c r="AC57" s="91">
        <f>'Investment from Nipa Tables'!BV41/Prices!AB71*100</f>
        <v>862.90145788243979</v>
      </c>
      <c r="AD57" s="91">
        <f>'Investment from Nipa Tables'!BW41/Prices!AC71*100</f>
        <v>677.36765458291529</v>
      </c>
      <c r="AE57" s="91">
        <f>'Investment from Nipa Tables'!BX41/Prices!AD71*100</f>
        <v>620.88555497933237</v>
      </c>
      <c r="AF57" s="91">
        <f>'Investment from Nipa Tables'!BY41/Prices!AE71*100</f>
        <v>601.70948434931381</v>
      </c>
      <c r="AG57" s="91">
        <f>'Investment from Nipa Tables'!BZ41/Prices!AF71*100</f>
        <v>814.50799598345202</v>
      </c>
      <c r="AH57" s="91">
        <f>'Investment from Nipa Tables'!CA41/Prices!AG71*100</f>
        <v>907.473476702825</v>
      </c>
      <c r="AI57" s="91">
        <f>'Investment from Nipa Tables'!CB41/Prices!AH71*100</f>
        <v>1411.0492778864627</v>
      </c>
      <c r="AJ57" s="91">
        <f>'Investment from Nipa Tables'!CC41/Prices!AI71*100</f>
        <v>1596.0160979675909</v>
      </c>
      <c r="AK57" s="91">
        <f>'Investment from Nipa Tables'!CD41/Prices!AJ71*100</f>
        <v>1391.1797794520066</v>
      </c>
      <c r="AL57" s="91">
        <f>'Investment from Nipa Tables'!CE41/Prices!AK71*100</f>
        <v>1152.2019738816814</v>
      </c>
      <c r="AM57" s="91">
        <f>'Investment from Nipa Tables'!CF41/Prices!AL71*100</f>
        <v>1139.7912985069245</v>
      </c>
      <c r="AN57" s="91">
        <f>'Investment from Nipa Tables'!CG41/Prices!AM71*100</f>
        <v>1063.9897075146746</v>
      </c>
      <c r="AO57" s="91">
        <f>'Investment from Nipa Tables'!CH41/Prices!AN71*100</f>
        <v>1239.4501971331399</v>
      </c>
      <c r="AP57" s="91">
        <f>'Investment from Nipa Tables'!CI41/Prices!AO71*100</f>
        <v>1690.2637985366191</v>
      </c>
      <c r="AQ57" s="91">
        <f>'Investment from Nipa Tables'!CJ41/Prices!AP71*100</f>
        <v>1986.813465568541</v>
      </c>
      <c r="AR57" s="91">
        <f>'Investment from Nipa Tables'!CK41/Prices!AQ71*100</f>
        <v>2371.9026617072686</v>
      </c>
      <c r="AS57" s="91">
        <f>'Investment from Nipa Tables'!CL41/Prices!AR71*100</f>
        <v>2113.0759941679812</v>
      </c>
      <c r="AT57" s="91">
        <f>'Investment from Nipa Tables'!CM41/Prices!AS71*100</f>
        <v>3157.9431627429626</v>
      </c>
      <c r="AU57" s="91">
        <f>'Investment from Nipa Tables'!CN41/Prices!AT71*100</f>
        <v>3522.5210824230307</v>
      </c>
      <c r="AV57" s="91">
        <f>'Investment from Nipa Tables'!CO41/Prices!AU71*100</f>
        <v>3873.1490646675502</v>
      </c>
      <c r="AW57" s="91">
        <f>'Investment from Nipa Tables'!CP41/Prices!AV71*100</f>
        <v>3909.7238495304559</v>
      </c>
      <c r="AX57" s="91">
        <f>'Investment from Nipa Tables'!CQ41/Prices!AW71*100</f>
        <v>2837.2896628858944</v>
      </c>
      <c r="AY57" s="91">
        <f>'Investment from Nipa Tables'!CR41/Prices!AX71*100</f>
        <v>4458.7407872783206</v>
      </c>
      <c r="AZ57" s="91">
        <f>'Investment from Nipa Tables'!CS41/Prices!AY71*100</f>
        <v>4483.0414397171789</v>
      </c>
      <c r="BA57" s="91">
        <f>'Investment from Nipa Tables'!CT41/Prices!AZ71*100</f>
        <v>5752.657198486153</v>
      </c>
      <c r="BB57" s="91">
        <f>'Investment from Nipa Tables'!CU41/Prices!BA71*100</f>
        <v>8763.2009875948097</v>
      </c>
      <c r="BC57" s="91">
        <f>'Investment from Nipa Tables'!CV41/Prices!BB71*100</f>
        <v>14944.290181718105</v>
      </c>
      <c r="BD57" s="91">
        <f>'Investment from Nipa Tables'!CW41/Prices!BC71*100</f>
        <v>18450.281878650283</v>
      </c>
      <c r="BE57" s="91">
        <f>'Investment from Nipa Tables'!CX41/Prices!BD71*100</f>
        <v>20983.292789870797</v>
      </c>
      <c r="BF57" s="91">
        <f>'Investment from Nipa Tables'!CY41/Prices!BE71*100</f>
        <v>16111.537144571006</v>
      </c>
      <c r="BG57" s="91">
        <f>'Investment from Nipa Tables'!CZ41/Prices!BF71*100</f>
        <v>13308.922025229887</v>
      </c>
      <c r="BH57" s="91">
        <f>'Investment from Nipa Tables'!DA41/Prices!BG71*100</f>
        <v>16352.774433818053</v>
      </c>
      <c r="BI57" s="91">
        <f>'Investment from Nipa Tables'!DB41/Prices!BH71*100</f>
        <v>16353.343589168315</v>
      </c>
      <c r="BJ57" s="91">
        <f>'Investment from Nipa Tables'!DC41/Prices!BI71*100</f>
        <v>15929.137450431968</v>
      </c>
      <c r="BK57" s="91">
        <f>'Investment from Nipa Tables'!DD41/Prices!BJ71*100</f>
        <v>22073.526776007573</v>
      </c>
      <c r="BL57" s="91">
        <f>'Investment from Nipa Tables'!DE41/Prices!BK71*100</f>
        <v>24722.943135641573</v>
      </c>
      <c r="BM57" s="91">
        <f>'Investment from Nipa Tables'!DF41/Prices!BL71*100</f>
        <v>15574.309825145268</v>
      </c>
      <c r="BN57" s="91">
        <f>'Investment from Nipa Tables'!DG41/Prices!BM71*100</f>
        <v>21624</v>
      </c>
      <c r="BO57" s="91">
        <f>'Investment from Nipa Tables'!DH41/Prices!BN71*100</f>
        <v>31942.585594856602</v>
      </c>
      <c r="BP57" s="91">
        <f>'Investment from Nipa Tables'!DI41/Prices!BO71*100</f>
        <v>37616.07361527584</v>
      </c>
      <c r="BQ57" s="91">
        <f>'Investment from Nipa Tables'!DJ41/Prices!BP71*100</f>
        <v>44902.692385147144</v>
      </c>
      <c r="BR57" s="91">
        <f>'Investment from Nipa Tables'!DK41/Prices!BQ71*100</f>
        <v>56876.816780629146</v>
      </c>
      <c r="BS57" s="91">
        <f>'Investment from Nipa Tables'!DL41/Prices!BR71*100</f>
        <v>67335.434597516069</v>
      </c>
      <c r="BT57" s="91">
        <f>'Investment from Nipa Tables'!DM41/Prices!BS71*100</f>
        <v>64450.689668958556</v>
      </c>
      <c r="CA57" s="35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91"/>
      <c r="DC57" s="91"/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91"/>
      <c r="EF57" s="91"/>
      <c r="EG57" s="91"/>
      <c r="EH57" s="91"/>
      <c r="EI57" s="91"/>
      <c r="EJ57" s="91"/>
      <c r="EK57" s="91"/>
      <c r="EL57" s="91"/>
      <c r="EM57" s="91"/>
      <c r="EN57" s="91"/>
      <c r="EO57" s="91"/>
      <c r="EP57" s="91"/>
      <c r="EQ57" s="91"/>
      <c r="ER57" s="91"/>
    </row>
    <row r="58" spans="1:148" x14ac:dyDescent="0.25">
      <c r="A58" s="29">
        <v>27</v>
      </c>
      <c r="B58" t="s">
        <v>107</v>
      </c>
      <c r="C58" s="35"/>
      <c r="D58" s="91">
        <f>'Investment from Nipa Tables'!AW42/Prices!C72*100</f>
        <v>636.19667550922884</v>
      </c>
      <c r="E58" s="91">
        <f>'Investment from Nipa Tables'!AX42/Prices!D72*100</f>
        <v>386.84486496165562</v>
      </c>
      <c r="F58" s="91">
        <f>'Investment from Nipa Tables'!AY42/Prices!E72*100</f>
        <v>361.46325965425666</v>
      </c>
      <c r="G58" s="91">
        <f>'Investment from Nipa Tables'!AZ42/Prices!F72*100</f>
        <v>785.86602160659243</v>
      </c>
      <c r="H58" s="91">
        <f>'Investment from Nipa Tables'!BA42/Prices!G72*100</f>
        <v>817.08321290613139</v>
      </c>
      <c r="I58" s="91">
        <f>'Investment from Nipa Tables'!BB42/Prices!H72*100</f>
        <v>730.0145414329877</v>
      </c>
      <c r="J58" s="91">
        <f>'Investment from Nipa Tables'!BC42/Prices!I72*100</f>
        <v>390.87008535282257</v>
      </c>
      <c r="K58" s="91">
        <f>'Investment from Nipa Tables'!BD42/Prices!J72*100</f>
        <v>594.74714110863999</v>
      </c>
      <c r="L58" s="91">
        <f>'Investment from Nipa Tables'!BE42/Prices!K72*100</f>
        <v>931.57370342422712</v>
      </c>
      <c r="M58" s="91">
        <f>'Investment from Nipa Tables'!BF42/Prices!L72*100</f>
        <v>1178.0509385652113</v>
      </c>
      <c r="N58" s="91">
        <f>'Investment from Nipa Tables'!BG42/Prices!M72*100</f>
        <v>1095.7298988448645</v>
      </c>
      <c r="O58" s="91">
        <f>'Investment from Nipa Tables'!BH42/Prices!N72*100</f>
        <v>1024.7573226734812</v>
      </c>
      <c r="P58" s="91">
        <f>'Investment from Nipa Tables'!BI42/Prices!O72*100</f>
        <v>981.51821433042107</v>
      </c>
      <c r="Q58" s="91">
        <f>'Investment from Nipa Tables'!BJ42/Prices!P72*100</f>
        <v>855.57118682784505</v>
      </c>
      <c r="R58" s="91">
        <f>'Investment from Nipa Tables'!BK42/Prices!Q72*100</f>
        <v>919.90820087687575</v>
      </c>
      <c r="S58" s="91">
        <f>'Investment from Nipa Tables'!BL42/Prices!R72*100</f>
        <v>802.14217516075394</v>
      </c>
      <c r="T58" s="91">
        <f>'Investment from Nipa Tables'!BM42/Prices!S72*100</f>
        <v>962.28492441623507</v>
      </c>
      <c r="U58" s="91">
        <f>'Investment from Nipa Tables'!BN42/Prices!T72*100</f>
        <v>1123.5291128106833</v>
      </c>
      <c r="V58" s="91">
        <f>'Investment from Nipa Tables'!BO42/Prices!U72*100</f>
        <v>1215.621663041067</v>
      </c>
      <c r="W58" s="91">
        <f>'Investment from Nipa Tables'!BP42/Prices!V72*100</f>
        <v>1293.3668677934872</v>
      </c>
      <c r="X58" s="91">
        <f>'Investment from Nipa Tables'!BQ42/Prices!W72*100</f>
        <v>1717.553470293753</v>
      </c>
      <c r="Y58" s="91">
        <f>'Investment from Nipa Tables'!BR42/Prices!X72*100</f>
        <v>1947.3189014191425</v>
      </c>
      <c r="Z58" s="91">
        <f>'Investment from Nipa Tables'!BS42/Prices!Y72*100</f>
        <v>1906.626214095568</v>
      </c>
      <c r="AA58" s="91">
        <f>'Investment from Nipa Tables'!BT42/Prices!Z72*100</f>
        <v>1810.1246150502889</v>
      </c>
      <c r="AB58" s="91">
        <f>'Investment from Nipa Tables'!BU42/Prices!AA72*100</f>
        <v>2193.5773956698704</v>
      </c>
      <c r="AC58" s="91">
        <f>'Investment from Nipa Tables'!BV42/Prices!AB72*100</f>
        <v>3212.2572214484649</v>
      </c>
      <c r="AD58" s="91">
        <f>'Investment from Nipa Tables'!BW42/Prices!AC72*100</f>
        <v>2933.8248759423641</v>
      </c>
      <c r="AE58" s="91">
        <f>'Investment from Nipa Tables'!BX42/Prices!AD72*100</f>
        <v>3911.3614306857839</v>
      </c>
      <c r="AF58" s="91">
        <f>'Investment from Nipa Tables'!BY42/Prices!AE72*100</f>
        <v>3289.0993848948647</v>
      </c>
      <c r="AG58" s="91">
        <f>'Investment from Nipa Tables'!BZ42/Prices!AF72*100</f>
        <v>3463.1970750858309</v>
      </c>
      <c r="AH58" s="91">
        <f>'Investment from Nipa Tables'!CA42/Prices!AG72*100</f>
        <v>3480.0283092163972</v>
      </c>
      <c r="AI58" s="91">
        <f>'Investment from Nipa Tables'!CB42/Prices!AH72*100</f>
        <v>4118.0976240856216</v>
      </c>
      <c r="AJ58" s="91">
        <f>'Investment from Nipa Tables'!CC42/Prices!AI72*100</f>
        <v>4155.9514483999092</v>
      </c>
      <c r="AK58" s="91">
        <f>'Investment from Nipa Tables'!CD42/Prices!AJ72*100</f>
        <v>4854.8298144165474</v>
      </c>
      <c r="AL58" s="91">
        <f>'Investment from Nipa Tables'!CE42/Prices!AK72*100</f>
        <v>3030.312377453909</v>
      </c>
      <c r="AM58" s="91">
        <f>'Investment from Nipa Tables'!CF42/Prices!AL72*100</f>
        <v>1740.5600593247955</v>
      </c>
      <c r="AN58" s="91">
        <f>'Investment from Nipa Tables'!CG42/Prices!AM72*100</f>
        <v>1524.2715664942766</v>
      </c>
      <c r="AO58" s="91">
        <f>'Investment from Nipa Tables'!CH42/Prices!AN72*100</f>
        <v>1267.6621245266676</v>
      </c>
      <c r="AP58" s="91">
        <f>'Investment from Nipa Tables'!CI42/Prices!AO72*100</f>
        <v>1456.0065763413245</v>
      </c>
      <c r="AQ58" s="91">
        <f>'Investment from Nipa Tables'!CJ42/Prices!AP72*100</f>
        <v>1795.1795570302597</v>
      </c>
      <c r="AR58" s="91">
        <f>'Investment from Nipa Tables'!CK42/Prices!AQ72*100</f>
        <v>1592.7465271581721</v>
      </c>
      <c r="AS58" s="91">
        <f>'Investment from Nipa Tables'!CL42/Prices!AR72*100</f>
        <v>1490.0364994972501</v>
      </c>
      <c r="AT58" s="91">
        <f>'Investment from Nipa Tables'!CM42/Prices!AS72*100</f>
        <v>1520.6775097255195</v>
      </c>
      <c r="AU58" s="91">
        <f>'Investment from Nipa Tables'!CN42/Prices!AT72*100</f>
        <v>1531.9007505298514</v>
      </c>
      <c r="AV58" s="91">
        <f>'Investment from Nipa Tables'!CO42/Prices!AU72*100</f>
        <v>1111.1680011664903</v>
      </c>
      <c r="AW58" s="91">
        <f>'Investment from Nipa Tables'!CP42/Prices!AV72*100</f>
        <v>2062.6607865270939</v>
      </c>
      <c r="AX58" s="91">
        <f>'Investment from Nipa Tables'!CQ42/Prices!AW72*100</f>
        <v>1751.1844962228261</v>
      </c>
      <c r="AY58" s="91">
        <f>'Investment from Nipa Tables'!CR42/Prices!AX72*100</f>
        <v>1677.4200042400687</v>
      </c>
      <c r="AZ58" s="91">
        <f>'Investment from Nipa Tables'!CS42/Prices!AY72*100</f>
        <v>2229.6513792718624</v>
      </c>
      <c r="BA58" s="91">
        <f>'Investment from Nipa Tables'!CT42/Prices!AZ72*100</f>
        <v>2623.2811724829639</v>
      </c>
      <c r="BB58" s="91">
        <f>'Investment from Nipa Tables'!CU42/Prices!BA72*100</f>
        <v>2792.6002429786918</v>
      </c>
      <c r="BC58" s="91">
        <f>'Investment from Nipa Tables'!CV42/Prices!BB72*100</f>
        <v>2940.7031800424365</v>
      </c>
      <c r="BD58" s="91">
        <f>'Investment from Nipa Tables'!CW42/Prices!BC72*100</f>
        <v>3546.53867571606</v>
      </c>
      <c r="BE58" s="91">
        <f>'Investment from Nipa Tables'!CX42/Prices!BD72*100</f>
        <v>3311.3130254761536</v>
      </c>
      <c r="BF58" s="91">
        <f>'Investment from Nipa Tables'!CY42/Prices!BE72*100</f>
        <v>3953.6030748354465</v>
      </c>
      <c r="BG58" s="91">
        <f>'Investment from Nipa Tables'!CZ42/Prices!BF72*100</f>
        <v>4369.4724310248785</v>
      </c>
      <c r="BH58" s="91">
        <f>'Investment from Nipa Tables'!DA42/Prices!BG72*100</f>
        <v>4854.1635676630594</v>
      </c>
      <c r="BI58" s="91">
        <f>'Investment from Nipa Tables'!DB42/Prices!BH72*100</f>
        <v>4654.3103796507694</v>
      </c>
      <c r="BJ58" s="91">
        <f>'Investment from Nipa Tables'!DC42/Prices!BI72*100</f>
        <v>4402.6985553284885</v>
      </c>
      <c r="BK58" s="91">
        <f>'Investment from Nipa Tables'!DD42/Prices!BJ72*100</f>
        <v>5870.6307887559842</v>
      </c>
      <c r="BL58" s="91">
        <f>'Investment from Nipa Tables'!DE42/Prices!BK72*100</f>
        <v>6669.8275564647001</v>
      </c>
      <c r="BM58" s="91">
        <f>'Investment from Nipa Tables'!DF42/Prices!BL72*100</f>
        <v>3794.7702585443794</v>
      </c>
      <c r="BN58" s="91">
        <f>'Investment from Nipa Tables'!DG42/Prices!BM72*100</f>
        <v>3936.9999999999995</v>
      </c>
      <c r="BO58" s="91">
        <f>'Investment from Nipa Tables'!DH42/Prices!BN72*100</f>
        <v>4800.3615290588559</v>
      </c>
      <c r="BP58" s="91">
        <f>'Investment from Nipa Tables'!DI42/Prices!BO72*100</f>
        <v>5714.8494813602338</v>
      </c>
      <c r="BQ58" s="91">
        <f>'Investment from Nipa Tables'!DJ42/Prices!BP72*100</f>
        <v>6681.8070383345103</v>
      </c>
      <c r="BR58" s="91">
        <f>'Investment from Nipa Tables'!DK42/Prices!BQ72*100</f>
        <v>6892.7519706090025</v>
      </c>
      <c r="BS58" s="91">
        <f>'Investment from Nipa Tables'!DL42/Prices!BR72*100</f>
        <v>7694.6546452101811</v>
      </c>
      <c r="BT58" s="91">
        <f>'Investment from Nipa Tables'!DM42/Prices!BS72*100</f>
        <v>7706.9504481643389</v>
      </c>
      <c r="CA58" s="35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91"/>
      <c r="DC58" s="91"/>
      <c r="DD58" s="91"/>
      <c r="DE58" s="91"/>
      <c r="DF58" s="91"/>
      <c r="DG58" s="91"/>
      <c r="DH58" s="91"/>
      <c r="DI58" s="91"/>
      <c r="DJ58" s="91"/>
      <c r="DK58" s="91"/>
      <c r="DL58" s="91"/>
      <c r="DM58" s="91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91"/>
      <c r="DZ58" s="91"/>
      <c r="EA58" s="91"/>
      <c r="EB58" s="91"/>
      <c r="EC58" s="91"/>
      <c r="ED58" s="91"/>
      <c r="EE58" s="91"/>
      <c r="EF58" s="91"/>
      <c r="EG58" s="91"/>
      <c r="EH58" s="91"/>
      <c r="EI58" s="91"/>
      <c r="EJ58" s="91"/>
      <c r="EK58" s="91"/>
      <c r="EL58" s="91"/>
      <c r="EM58" s="91"/>
      <c r="EN58" s="91"/>
      <c r="EO58" s="91"/>
      <c r="EP58" s="91"/>
      <c r="EQ58" s="91"/>
      <c r="ER58" s="91"/>
    </row>
    <row r="59" spans="1:148" x14ac:dyDescent="0.25">
      <c r="A59" s="29">
        <v>28</v>
      </c>
      <c r="B59" t="s">
        <v>108</v>
      </c>
      <c r="C59" s="35"/>
      <c r="D59" s="91">
        <f>'Investment from Nipa Tables'!AW43/Prices!C73*100</f>
        <v>5586.0361911651462</v>
      </c>
      <c r="E59" s="91">
        <f>'Investment from Nipa Tables'!AX43/Prices!D73*100</f>
        <v>5193.6709370820072</v>
      </c>
      <c r="F59" s="91">
        <f>'Investment from Nipa Tables'!AY43/Prices!E73*100</f>
        <v>4218.3860343180986</v>
      </c>
      <c r="G59" s="91">
        <f>'Investment from Nipa Tables'!AZ43/Prices!F73*100</f>
        <v>5256.9742286244737</v>
      </c>
      <c r="H59" s="91">
        <f>'Investment from Nipa Tables'!BA43/Prices!G73*100</f>
        <v>4664.7985081835814</v>
      </c>
      <c r="I59" s="91">
        <f>'Investment from Nipa Tables'!BB43/Prices!H73*100</f>
        <v>4187.2581857362675</v>
      </c>
      <c r="J59" s="91">
        <f>'Investment from Nipa Tables'!BC43/Prices!I73*100</f>
        <v>2449.7041781274306</v>
      </c>
      <c r="K59" s="91">
        <f>'Investment from Nipa Tables'!BD43/Prices!J73*100</f>
        <v>2714.6028500008001</v>
      </c>
      <c r="L59" s="91">
        <f>'Investment from Nipa Tables'!BE43/Prices!K73*100</f>
        <v>3698.8448190069375</v>
      </c>
      <c r="M59" s="91">
        <f>'Investment from Nipa Tables'!BF43/Prices!L73*100</f>
        <v>4945.9151121962614</v>
      </c>
      <c r="N59" s="91">
        <f>'Investment from Nipa Tables'!BG43/Prices!M73*100</f>
        <v>1976.2875962478706</v>
      </c>
      <c r="O59" s="91">
        <f>'Investment from Nipa Tables'!BH43/Prices!N73*100</f>
        <v>2091.2686964503982</v>
      </c>
      <c r="P59" s="91">
        <f>'Investment from Nipa Tables'!BI43/Prices!O73*100</f>
        <v>3314.4461698213663</v>
      </c>
      <c r="Q59" s="91">
        <f>'Investment from Nipa Tables'!BJ43/Prices!P73*100</f>
        <v>2053.1072394577868</v>
      </c>
      <c r="R59" s="91">
        <f>'Investment from Nipa Tables'!BK43/Prices!Q73*100</f>
        <v>3290.2898661239055</v>
      </c>
      <c r="S59" s="91">
        <f>'Investment from Nipa Tables'!BL43/Prices!R73*100</f>
        <v>3480.8810435209311</v>
      </c>
      <c r="T59" s="91">
        <f>'Investment from Nipa Tables'!BM43/Prices!S73*100</f>
        <v>4659.5700251125809</v>
      </c>
      <c r="U59" s="91">
        <f>'Investment from Nipa Tables'!BN43/Prices!T73*100</f>
        <v>5953.5614909268788</v>
      </c>
      <c r="V59" s="91">
        <f>'Investment from Nipa Tables'!BO43/Prices!U73*100</f>
        <v>7122.08925895429</v>
      </c>
      <c r="W59" s="91">
        <f>'Investment from Nipa Tables'!BP43/Prices!V73*100</f>
        <v>6320.4533993921505</v>
      </c>
      <c r="X59" s="91">
        <f>'Investment from Nipa Tables'!BQ43/Prices!W73*100</f>
        <v>4569.0641931078226</v>
      </c>
      <c r="Y59" s="91">
        <f>'Investment from Nipa Tables'!BR43/Prices!X73*100</f>
        <v>6246.18826988408</v>
      </c>
      <c r="Z59" s="91">
        <f>'Investment from Nipa Tables'!BS43/Prices!Y73*100</f>
        <v>4982.3798622138365</v>
      </c>
      <c r="AA59" s="91">
        <f>'Investment from Nipa Tables'!BT43/Prices!Z73*100</f>
        <v>4981.6225465333018</v>
      </c>
      <c r="AB59" s="91">
        <f>'Investment from Nipa Tables'!BU43/Prices!AA73*100</f>
        <v>4724.4470510211968</v>
      </c>
      <c r="AC59" s="91">
        <f>'Investment from Nipa Tables'!BV43/Prices!AB73*100</f>
        <v>5696.8163289132353</v>
      </c>
      <c r="AD59" s="91">
        <f>'Investment from Nipa Tables'!BW43/Prices!AC73*100</f>
        <v>7061.8605329977599</v>
      </c>
      <c r="AE59" s="91">
        <f>'Investment from Nipa Tables'!BX43/Prices!AD73*100</f>
        <v>7497.8912776762736</v>
      </c>
      <c r="AF59" s="91">
        <f>'Investment from Nipa Tables'!BY43/Prices!AE73*100</f>
        <v>5046.3189432415365</v>
      </c>
      <c r="AG59" s="91">
        <f>'Investment from Nipa Tables'!BZ43/Prices!AF73*100</f>
        <v>5722.3915938935143</v>
      </c>
      <c r="AH59" s="91">
        <f>'Investment from Nipa Tables'!CA43/Prices!AG73*100</f>
        <v>7337.7046229478992</v>
      </c>
      <c r="AI59" s="91">
        <f>'Investment from Nipa Tables'!CB43/Prices!AH73*100</f>
        <v>10139.19904812966</v>
      </c>
      <c r="AJ59" s="91">
        <f>'Investment from Nipa Tables'!CC43/Prices!AI73*100</f>
        <v>9116.9547325820713</v>
      </c>
      <c r="AK59" s="91">
        <f>'Investment from Nipa Tables'!CD43/Prices!AJ73*100</f>
        <v>5319.4363132209655</v>
      </c>
      <c r="AL59" s="91">
        <f>'Investment from Nipa Tables'!CE43/Prices!AK73*100</f>
        <v>3002.4821877096515</v>
      </c>
      <c r="AM59" s="91">
        <f>'Investment from Nipa Tables'!CF43/Prices!AL73*100</f>
        <v>2011.6969706055304</v>
      </c>
      <c r="AN59" s="91">
        <f>'Investment from Nipa Tables'!CG43/Prices!AM73*100</f>
        <v>3042.591478101584</v>
      </c>
      <c r="AO59" s="91">
        <f>'Investment from Nipa Tables'!CH43/Prices!AN73*100</f>
        <v>2688.1466709895603</v>
      </c>
      <c r="AP59" s="91">
        <f>'Investment from Nipa Tables'!CI43/Prices!AO73*100</f>
        <v>2357.8156263301239</v>
      </c>
      <c r="AQ59" s="91">
        <f>'Investment from Nipa Tables'!CJ43/Prices!AP73*100</f>
        <v>1856.3056956313812</v>
      </c>
      <c r="AR59" s="91">
        <f>'Investment from Nipa Tables'!CK43/Prices!AQ73*100</f>
        <v>3045.4070347188899</v>
      </c>
      <c r="AS59" s="91">
        <f>'Investment from Nipa Tables'!CL43/Prices!AR73*100</f>
        <v>4474.561518324118</v>
      </c>
      <c r="AT59" s="91">
        <f>'Investment from Nipa Tables'!CM43/Prices!AS73*100</f>
        <v>4421.3375795885031</v>
      </c>
      <c r="AU59" s="91">
        <f>'Investment from Nipa Tables'!CN43/Prices!AT73*100</f>
        <v>4039.4607334422808</v>
      </c>
      <c r="AV59" s="91">
        <f>'Investment from Nipa Tables'!CO43/Prices!AU73*100</f>
        <v>3664.3676864342888</v>
      </c>
      <c r="AW59" s="91">
        <f>'Investment from Nipa Tables'!CP43/Prices!AV73*100</f>
        <v>4250.1619064841288</v>
      </c>
      <c r="AX59" s="91">
        <f>'Investment from Nipa Tables'!CQ43/Prices!AW73*100</f>
        <v>5781.849918255587</v>
      </c>
      <c r="AY59" s="91">
        <f>'Investment from Nipa Tables'!CR43/Prices!AX73*100</f>
        <v>6482.1102699284866</v>
      </c>
      <c r="AZ59" s="91">
        <f>'Investment from Nipa Tables'!CS43/Prices!AY73*100</f>
        <v>6349.5206862909836</v>
      </c>
      <c r="BA59" s="91">
        <f>'Investment from Nipa Tables'!CT43/Prices!AZ73*100</f>
        <v>6829.7268312125243</v>
      </c>
      <c r="BB59" s="91">
        <f>'Investment from Nipa Tables'!CU43/Prices!BA73*100</f>
        <v>8021.7522282649743</v>
      </c>
      <c r="BC59" s="91">
        <f>'Investment from Nipa Tables'!CV43/Prices!BB73*100</f>
        <v>9028.904691021251</v>
      </c>
      <c r="BD59" s="91">
        <f>'Investment from Nipa Tables'!CW43/Prices!BC73*100</f>
        <v>8670.6063180085748</v>
      </c>
      <c r="BE59" s="91">
        <f>'Investment from Nipa Tables'!CX43/Prices!BD73*100</f>
        <v>6622.4260029573952</v>
      </c>
      <c r="BF59" s="91">
        <f>'Investment from Nipa Tables'!CY43/Prices!BE73*100</f>
        <v>5827.2151301305712</v>
      </c>
      <c r="BG59" s="91">
        <f>'Investment from Nipa Tables'!CZ43/Prices!BF73*100</f>
        <v>5434.0181787576503</v>
      </c>
      <c r="BH59" s="91">
        <f>'Investment from Nipa Tables'!DA43/Prices!BG73*100</f>
        <v>6049.609074062555</v>
      </c>
      <c r="BI59" s="91">
        <f>'Investment from Nipa Tables'!DB43/Prices!BH73*100</f>
        <v>8217.3422459721132</v>
      </c>
      <c r="BJ59" s="91">
        <f>'Investment from Nipa Tables'!DC43/Prices!BI73*100</f>
        <v>8977.6758417607889</v>
      </c>
      <c r="BK59" s="91">
        <f>'Investment from Nipa Tables'!DD43/Prices!BJ73*100</f>
        <v>9325.5226034023472</v>
      </c>
      <c r="BL59" s="91">
        <f>'Investment from Nipa Tables'!DE43/Prices!BK73*100</f>
        <v>9516.991509535841</v>
      </c>
      <c r="BM59" s="91">
        <f>'Investment from Nipa Tables'!DF43/Prices!BL73*100</f>
        <v>6462.8589966099371</v>
      </c>
      <c r="BN59" s="91">
        <f>'Investment from Nipa Tables'!DG43/Prices!BM73*100</f>
        <v>6658</v>
      </c>
      <c r="BO59" s="91">
        <f>'Investment from Nipa Tables'!DH43/Prices!BN73*100</f>
        <v>10666.775460210982</v>
      </c>
      <c r="BP59" s="91">
        <f>'Investment from Nipa Tables'!DI43/Prices!BO73*100</f>
        <v>15147.936440896263</v>
      </c>
      <c r="BQ59" s="91">
        <f>'Investment from Nipa Tables'!DJ43/Prices!BP73*100</f>
        <v>16080.389140478064</v>
      </c>
      <c r="BR59" s="91">
        <f>'Investment from Nipa Tables'!DK43/Prices!BQ73*100</f>
        <v>20000.368576986908</v>
      </c>
      <c r="BS59" s="91">
        <f>'Investment from Nipa Tables'!DL43/Prices!BR73*100</f>
        <v>20689.321146188504</v>
      </c>
      <c r="BT59" s="91">
        <f>'Investment from Nipa Tables'!DM43/Prices!BS73*100</f>
        <v>10410.818224264774</v>
      </c>
      <c r="CA59" s="35"/>
      <c r="CB59" s="91"/>
      <c r="CC59" s="91"/>
      <c r="CD59" s="91"/>
      <c r="CE59" s="91"/>
      <c r="CF59" s="91"/>
      <c r="CG59" s="91"/>
      <c r="CH59" s="91"/>
      <c r="CI59" s="91"/>
      <c r="CJ59" s="91"/>
      <c r="CK59" s="91"/>
      <c r="CL59" s="91"/>
      <c r="CM59" s="91"/>
      <c r="CN59" s="91"/>
      <c r="CO59" s="91"/>
      <c r="CP59" s="91"/>
      <c r="CQ59" s="91"/>
      <c r="CR59" s="91"/>
      <c r="CS59" s="91"/>
      <c r="CT59" s="91"/>
      <c r="CU59" s="91"/>
      <c r="CV59" s="91"/>
      <c r="CW59" s="91"/>
      <c r="CX59" s="91"/>
      <c r="CY59" s="91"/>
      <c r="CZ59" s="91"/>
      <c r="DA59" s="91"/>
      <c r="DB59" s="91"/>
      <c r="DC59" s="91"/>
      <c r="DD59" s="91"/>
      <c r="DE59" s="91"/>
      <c r="DF59" s="91"/>
      <c r="DG59" s="91"/>
      <c r="DH59" s="91"/>
      <c r="DI59" s="91"/>
      <c r="DJ59" s="91"/>
      <c r="DK59" s="91"/>
      <c r="DL59" s="91"/>
      <c r="DM59" s="91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  <c r="EL59" s="91"/>
      <c r="EM59" s="91"/>
      <c r="EN59" s="91"/>
      <c r="EO59" s="91"/>
      <c r="EP59" s="91"/>
      <c r="EQ59" s="91"/>
      <c r="ER59" s="91"/>
    </row>
    <row r="60" spans="1:148" x14ac:dyDescent="0.25">
      <c r="C60" s="35"/>
      <c r="D60" s="91">
        <f>SUM(D22:D59)</f>
        <v>46382.472179821038</v>
      </c>
      <c r="E60" s="91">
        <f t="shared" ref="E60:BP60" si="134">SUM(E22:E59)</f>
        <v>40909.810715960732</v>
      </c>
      <c r="F60" s="91">
        <f t="shared" si="134"/>
        <v>44385.797441145914</v>
      </c>
      <c r="G60" s="91">
        <f t="shared" si="134"/>
        <v>53968.163797856287</v>
      </c>
      <c r="H60" s="91">
        <f t="shared" si="134"/>
        <v>49167.566635355179</v>
      </c>
      <c r="I60" s="91">
        <f t="shared" si="134"/>
        <v>51108.284549629352</v>
      </c>
      <c r="J60" s="91">
        <f t="shared" si="134"/>
        <v>47686.238583557999</v>
      </c>
      <c r="K60" s="91">
        <f t="shared" si="134"/>
        <v>54095.977105240083</v>
      </c>
      <c r="L60" s="91">
        <f t="shared" si="134"/>
        <v>60019.553143894504</v>
      </c>
      <c r="M60" s="91">
        <f t="shared" si="134"/>
        <v>61623.547839010636</v>
      </c>
      <c r="N60" s="91">
        <f t="shared" si="134"/>
        <v>54359.318694803274</v>
      </c>
      <c r="O60" s="91">
        <f t="shared" si="134"/>
        <v>58979.974874515174</v>
      </c>
      <c r="P60" s="91">
        <f t="shared" si="134"/>
        <v>59386.170745410673</v>
      </c>
      <c r="Q60" s="91">
        <f t="shared" si="134"/>
        <v>56183.854310924195</v>
      </c>
      <c r="R60" s="91">
        <f t="shared" si="134"/>
        <v>62747.255075938694</v>
      </c>
      <c r="S60" s="91">
        <f t="shared" si="134"/>
        <v>71489.250507326811</v>
      </c>
      <c r="T60" s="91">
        <f t="shared" si="134"/>
        <v>82182.021846269592</v>
      </c>
      <c r="U60" s="91">
        <f t="shared" si="134"/>
        <v>97038.769383741572</v>
      </c>
      <c r="V60" s="91">
        <f t="shared" si="134"/>
        <v>111282.60456195788</v>
      </c>
      <c r="W60" s="91">
        <f t="shared" si="134"/>
        <v>112078.24155051839</v>
      </c>
      <c r="X60" s="91">
        <f t="shared" si="134"/>
        <v>113892.70091666524</v>
      </c>
      <c r="Y60" s="91">
        <f t="shared" si="134"/>
        <v>124345.03349766067</v>
      </c>
      <c r="Z60" s="91">
        <f t="shared" si="134"/>
        <v>121283.81034947246</v>
      </c>
      <c r="AA60" s="91">
        <f t="shared" si="134"/>
        <v>119521.01061034742</v>
      </c>
      <c r="AB60" s="91">
        <f t="shared" si="134"/>
        <v>132748.86576098503</v>
      </c>
      <c r="AC60" s="91">
        <f t="shared" si="134"/>
        <v>160422.9370080517</v>
      </c>
      <c r="AD60" s="91">
        <f t="shared" si="134"/>
        <v>177625.08799021269</v>
      </c>
      <c r="AE60" s="91">
        <f t="shared" si="134"/>
        <v>182683.48415521396</v>
      </c>
      <c r="AF60" s="91">
        <f t="shared" si="134"/>
        <v>164676.8227584612</v>
      </c>
      <c r="AG60" s="91">
        <f t="shared" si="134"/>
        <v>192245.11843137906</v>
      </c>
      <c r="AH60" s="91">
        <f t="shared" si="134"/>
        <v>226403.09987781121</v>
      </c>
      <c r="AI60" s="91">
        <f t="shared" si="134"/>
        <v>244325.86567648017</v>
      </c>
      <c r="AJ60" s="91">
        <f t="shared" si="134"/>
        <v>234064.93271825011</v>
      </c>
      <c r="AK60" s="91">
        <f t="shared" si="134"/>
        <v>240381.39942311143</v>
      </c>
      <c r="AL60" s="91">
        <f t="shared" si="134"/>
        <v>203477.83892305699</v>
      </c>
      <c r="AM60" s="91">
        <f t="shared" si="134"/>
        <v>190871.95812265971</v>
      </c>
      <c r="AN60" s="91">
        <f t="shared" si="134"/>
        <v>215821.49041795396</v>
      </c>
      <c r="AO60" s="91">
        <f t="shared" si="134"/>
        <v>239529.98502846769</v>
      </c>
      <c r="AP60" s="91">
        <f t="shared" si="134"/>
        <v>243509.75704013126</v>
      </c>
      <c r="AQ60" s="91">
        <f t="shared" si="134"/>
        <v>236677.27121161547</v>
      </c>
      <c r="AR60" s="91">
        <f t="shared" si="134"/>
        <v>258370.21621024219</v>
      </c>
      <c r="AS60" s="91">
        <f t="shared" si="134"/>
        <v>277189.72362659179</v>
      </c>
      <c r="AT60" s="91">
        <f t="shared" si="134"/>
        <v>273476.52060852334</v>
      </c>
      <c r="AU60" s="91">
        <f t="shared" si="134"/>
        <v>257300.00984885628</v>
      </c>
      <c r="AV60" s="91">
        <f t="shared" si="134"/>
        <v>262924.73601313564</v>
      </c>
      <c r="AW60" s="91">
        <f t="shared" si="134"/>
        <v>301612.87456585979</v>
      </c>
      <c r="AX60" s="91">
        <f t="shared" si="134"/>
        <v>345246.35865418229</v>
      </c>
      <c r="AY60" s="91">
        <f t="shared" si="134"/>
        <v>373793.81064909766</v>
      </c>
      <c r="AZ60" s="91">
        <f t="shared" si="134"/>
        <v>400507.36525198451</v>
      </c>
      <c r="BA60" s="91">
        <f t="shared" si="134"/>
        <v>428711.93036904727</v>
      </c>
      <c r="BB60" s="91">
        <f t="shared" si="134"/>
        <v>464920.06547026732</v>
      </c>
      <c r="BC60" s="91">
        <f t="shared" si="134"/>
        <v>506519.84450587042</v>
      </c>
      <c r="BD60" s="91">
        <f t="shared" si="134"/>
        <v>546637.81580337416</v>
      </c>
      <c r="BE60" s="91">
        <f t="shared" si="134"/>
        <v>527967.26569871663</v>
      </c>
      <c r="BF60" s="91">
        <f t="shared" si="134"/>
        <v>519243.26034748438</v>
      </c>
      <c r="BG60" s="91">
        <f t="shared" si="134"/>
        <v>548292.50397165806</v>
      </c>
      <c r="BH60" s="91">
        <f t="shared" si="134"/>
        <v>618285.87449995149</v>
      </c>
      <c r="BI60" s="91">
        <f t="shared" si="134"/>
        <v>703934.06290669879</v>
      </c>
      <c r="BJ60" s="91">
        <f t="shared" si="134"/>
        <v>774196.30960571638</v>
      </c>
      <c r="BK60" s="91">
        <f t="shared" si="134"/>
        <v>814346.72846386861</v>
      </c>
      <c r="BL60" s="91">
        <f t="shared" si="134"/>
        <v>776279.7371657003</v>
      </c>
      <c r="BM60" s="91">
        <f t="shared" si="134"/>
        <v>605687.23746679944</v>
      </c>
      <c r="BN60" s="91">
        <f t="shared" si="134"/>
        <v>714861</v>
      </c>
      <c r="BO60" s="91">
        <f t="shared" si="134"/>
        <v>863821.39284993231</v>
      </c>
      <c r="BP60" s="91">
        <f t="shared" si="134"/>
        <v>982042.29533699981</v>
      </c>
      <c r="BQ60" s="91">
        <f t="shared" ref="BQ60:BT60" si="135">SUM(BQ22:BQ59)</f>
        <v>1049499.9141305941</v>
      </c>
      <c r="BR60" s="91">
        <f t="shared" si="135"/>
        <v>1149927.7747510241</v>
      </c>
      <c r="BS60" s="91">
        <f t="shared" si="135"/>
        <v>1246936.0716090542</v>
      </c>
      <c r="BT60" s="91">
        <f t="shared" si="135"/>
        <v>1297884.8859910925</v>
      </c>
      <c r="CA60" s="35"/>
      <c r="CB60" s="91"/>
      <c r="CC60" s="91"/>
      <c r="CD60" s="91"/>
      <c r="CE60" s="91"/>
      <c r="CF60" s="91"/>
      <c r="CG60" s="91"/>
      <c r="CH60" s="91"/>
      <c r="CI60" s="91"/>
      <c r="CJ60" s="91"/>
      <c r="CK60" s="91"/>
      <c r="CL60" s="91"/>
      <c r="CM60" s="91"/>
      <c r="CN60" s="91"/>
      <c r="CO60" s="91"/>
      <c r="CP60" s="91"/>
      <c r="CQ60" s="91"/>
      <c r="CR60" s="91"/>
      <c r="CS60" s="91"/>
      <c r="CT60" s="91"/>
      <c r="CU60" s="91"/>
      <c r="CV60" s="91"/>
      <c r="CW60" s="91"/>
      <c r="CX60" s="91"/>
      <c r="CY60" s="91"/>
      <c r="CZ60" s="91"/>
      <c r="DA60" s="91"/>
      <c r="DB60" s="91"/>
      <c r="DC60" s="91"/>
      <c r="DD60" s="91"/>
      <c r="DE60" s="91"/>
      <c r="DF60" s="91"/>
      <c r="DG60" s="91"/>
      <c r="DH60" s="91"/>
      <c r="DI60" s="91"/>
      <c r="DJ60" s="91"/>
      <c r="DK60" s="91"/>
      <c r="DL60" s="91"/>
      <c r="DM60" s="91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91"/>
      <c r="DZ60" s="91"/>
      <c r="EA60" s="91"/>
      <c r="EB60" s="91"/>
      <c r="EC60" s="91"/>
      <c r="ED60" s="91"/>
      <c r="EE60" s="91"/>
      <c r="EF60" s="91"/>
      <c r="EG60" s="91"/>
      <c r="EH60" s="91"/>
      <c r="EI60" s="91"/>
      <c r="EJ60" s="91"/>
      <c r="EK60" s="91"/>
      <c r="EL60" s="91"/>
      <c r="EM60" s="91"/>
      <c r="EN60" s="91"/>
      <c r="EO60" s="91"/>
      <c r="EP60" s="91"/>
      <c r="EQ60" s="91"/>
      <c r="ER60" s="91"/>
    </row>
    <row r="61" spans="1:148" x14ac:dyDescent="0.25"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</row>
    <row r="62" spans="1:148" s="26" customFormat="1" x14ac:dyDescent="0.25">
      <c r="B62" s="25"/>
    </row>
    <row r="63" spans="1:148" x14ac:dyDescent="0.25">
      <c r="A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148" x14ac:dyDescent="0.25"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 t="e">
        <f>+BT64/AJ64</f>
        <v>#DIV/0!</v>
      </c>
    </row>
    <row r="65" spans="1:73" x14ac:dyDescent="0.25"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 t="e">
        <f t="shared" ref="BU65:BU86" si="136">+BT65/AJ65</f>
        <v>#DIV/0!</v>
      </c>
    </row>
    <row r="66" spans="1:73" x14ac:dyDescent="0.25"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 t="e">
        <f t="shared" si="136"/>
        <v>#DIV/0!</v>
      </c>
    </row>
    <row r="67" spans="1:73" x14ac:dyDescent="0.25"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 t="e">
        <f t="shared" si="136"/>
        <v>#DIV/0!</v>
      </c>
    </row>
    <row r="68" spans="1:73" x14ac:dyDescent="0.25"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 t="e">
        <f t="shared" si="136"/>
        <v>#DIV/0!</v>
      </c>
    </row>
    <row r="69" spans="1:73" x14ac:dyDescent="0.25"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 t="e">
        <f t="shared" si="136"/>
        <v>#DIV/0!</v>
      </c>
    </row>
    <row r="70" spans="1:73" x14ac:dyDescent="0.25"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 t="e">
        <f t="shared" si="136"/>
        <v>#DIV/0!</v>
      </c>
    </row>
    <row r="71" spans="1:73" x14ac:dyDescent="0.25"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 t="e">
        <f t="shared" si="136"/>
        <v>#DIV/0!</v>
      </c>
    </row>
    <row r="72" spans="1:73" x14ac:dyDescent="0.25"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 t="e">
        <f t="shared" si="136"/>
        <v>#DIV/0!</v>
      </c>
    </row>
    <row r="73" spans="1:73" x14ac:dyDescent="0.25"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 t="e">
        <f t="shared" si="136"/>
        <v>#DIV/0!</v>
      </c>
    </row>
    <row r="74" spans="1:73" x14ac:dyDescent="0.25"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 t="e">
        <f t="shared" si="136"/>
        <v>#DIV/0!</v>
      </c>
    </row>
    <row r="75" spans="1:73" x14ac:dyDescent="0.25"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 t="e">
        <f t="shared" si="136"/>
        <v>#DIV/0!</v>
      </c>
    </row>
    <row r="76" spans="1:73" x14ac:dyDescent="0.25">
      <c r="A76" s="36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 t="e">
        <f t="shared" si="136"/>
        <v>#DIV/0!</v>
      </c>
    </row>
    <row r="77" spans="1:73" x14ac:dyDescent="0.25"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 t="e">
        <f t="shared" si="136"/>
        <v>#DIV/0!</v>
      </c>
    </row>
    <row r="78" spans="1:73" x14ac:dyDescent="0.25"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 t="e">
        <f t="shared" si="136"/>
        <v>#DIV/0!</v>
      </c>
    </row>
    <row r="79" spans="1:73" x14ac:dyDescent="0.25"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 t="e">
        <f t="shared" si="136"/>
        <v>#DIV/0!</v>
      </c>
    </row>
    <row r="80" spans="1:73" x14ac:dyDescent="0.25"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 t="e">
        <f t="shared" si="136"/>
        <v>#DIV/0!</v>
      </c>
    </row>
    <row r="81" spans="3:73" x14ac:dyDescent="0.25"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 t="e">
        <f t="shared" si="136"/>
        <v>#DIV/0!</v>
      </c>
    </row>
    <row r="82" spans="3:73" x14ac:dyDescent="0.25"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 t="e">
        <f t="shared" si="136"/>
        <v>#DIV/0!</v>
      </c>
    </row>
    <row r="83" spans="3:73" x14ac:dyDescent="0.25"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 t="e">
        <f t="shared" si="136"/>
        <v>#DIV/0!</v>
      </c>
    </row>
    <row r="84" spans="3:73" x14ac:dyDescent="0.25"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 t="e">
        <f t="shared" si="136"/>
        <v>#DIV/0!</v>
      </c>
    </row>
    <row r="85" spans="3:73" x14ac:dyDescent="0.25"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 t="e">
        <f t="shared" si="136"/>
        <v>#DIV/0!</v>
      </c>
    </row>
    <row r="86" spans="3:73" x14ac:dyDescent="0.25"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 t="e">
        <f t="shared" si="136"/>
        <v>#DIV/0!</v>
      </c>
    </row>
    <row r="88" spans="3:73" x14ac:dyDescent="0.25">
      <c r="C88" s="35">
        <f>SUM(C64:C86)</f>
        <v>0</v>
      </c>
      <c r="BT88" s="35">
        <f>SUM(BT64:BT86)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selection activeCell="H6" sqref="H6:L45"/>
    </sheetView>
  </sheetViews>
  <sheetFormatPr defaultRowHeight="15" x14ac:dyDescent="0.25"/>
  <sheetData>
    <row r="1" spans="1:52" x14ac:dyDescent="0.25">
      <c r="B1" s="9" t="s">
        <v>370</v>
      </c>
    </row>
    <row r="2" spans="1:52" x14ac:dyDescent="0.25">
      <c r="B2" s="94" t="s">
        <v>371</v>
      </c>
      <c r="C2" s="94"/>
      <c r="D2" s="94"/>
      <c r="E2" s="94"/>
      <c r="F2" s="9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x14ac:dyDescent="0.25">
      <c r="B3" s="94" t="s">
        <v>372</v>
      </c>
      <c r="C3" s="94"/>
      <c r="D3" s="94"/>
      <c r="E3" s="94"/>
      <c r="F3" s="9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x14ac:dyDescent="0.25">
      <c r="B4" s="10" t="s">
        <v>365</v>
      </c>
    </row>
    <row r="7" spans="1:52" x14ac:dyDescent="0.25">
      <c r="B7" t="s">
        <v>246</v>
      </c>
      <c r="C7" t="s">
        <v>367</v>
      </c>
      <c r="D7" t="s">
        <v>368</v>
      </c>
      <c r="E7" t="s">
        <v>369</v>
      </c>
    </row>
    <row r="8" spans="1:52" x14ac:dyDescent="0.25">
      <c r="A8" s="11"/>
      <c r="B8" t="s">
        <v>85</v>
      </c>
      <c r="C8">
        <v>13</v>
      </c>
      <c r="D8">
        <v>1947</v>
      </c>
      <c r="E8">
        <v>0</v>
      </c>
      <c r="G8" t="s">
        <v>85</v>
      </c>
      <c r="N8" s="35"/>
    </row>
    <row r="9" spans="1:52" x14ac:dyDescent="0.25">
      <c r="A9" s="20"/>
      <c r="B9" t="s">
        <v>86</v>
      </c>
      <c r="C9">
        <v>13</v>
      </c>
      <c r="D9">
        <v>1947</v>
      </c>
      <c r="E9">
        <v>2331</v>
      </c>
      <c r="G9" t="s">
        <v>86</v>
      </c>
      <c r="N9" s="35"/>
    </row>
    <row r="10" spans="1:52" x14ac:dyDescent="0.25">
      <c r="A10" s="21"/>
      <c r="B10" t="s">
        <v>88</v>
      </c>
      <c r="C10">
        <v>14</v>
      </c>
      <c r="D10">
        <v>1947</v>
      </c>
      <c r="E10">
        <v>815</v>
      </c>
      <c r="G10" t="s">
        <v>88</v>
      </c>
      <c r="N10" s="35"/>
    </row>
    <row r="11" spans="1:52" x14ac:dyDescent="0.25">
      <c r="A11" s="18"/>
      <c r="B11" t="s">
        <v>90</v>
      </c>
      <c r="C11">
        <v>14</v>
      </c>
      <c r="D11">
        <v>1947</v>
      </c>
      <c r="E11">
        <v>272</v>
      </c>
      <c r="G11" t="s">
        <v>90</v>
      </c>
      <c r="N11" s="35"/>
    </row>
    <row r="12" spans="1:52" x14ac:dyDescent="0.25">
      <c r="A12" s="21"/>
      <c r="B12" t="s">
        <v>92</v>
      </c>
      <c r="C12">
        <v>17</v>
      </c>
      <c r="D12">
        <v>1947</v>
      </c>
      <c r="E12">
        <v>3826</v>
      </c>
      <c r="G12" t="s">
        <v>92</v>
      </c>
      <c r="N12" s="35"/>
    </row>
    <row r="13" spans="1:52" x14ac:dyDescent="0.25">
      <c r="A13" s="18"/>
      <c r="B13" t="s">
        <v>94</v>
      </c>
      <c r="C13">
        <v>18</v>
      </c>
      <c r="D13">
        <v>1947</v>
      </c>
      <c r="E13">
        <v>5454</v>
      </c>
      <c r="G13" t="s">
        <v>94</v>
      </c>
      <c r="N13" s="35"/>
    </row>
    <row r="14" spans="1:52" x14ac:dyDescent="0.25">
      <c r="A14" s="21"/>
      <c r="B14" t="s">
        <v>96</v>
      </c>
      <c r="C14">
        <v>19</v>
      </c>
      <c r="D14">
        <v>1947</v>
      </c>
      <c r="E14">
        <v>6721</v>
      </c>
      <c r="G14" t="s">
        <v>96</v>
      </c>
      <c r="N14" s="35"/>
    </row>
    <row r="15" spans="1:52" x14ac:dyDescent="0.25">
      <c r="A15" s="18"/>
      <c r="B15" t="s">
        <v>98</v>
      </c>
      <c r="C15">
        <v>20</v>
      </c>
      <c r="D15">
        <v>1947</v>
      </c>
      <c r="E15">
        <v>4041</v>
      </c>
      <c r="G15" t="s">
        <v>98</v>
      </c>
      <c r="N15" s="35"/>
    </row>
    <row r="16" spans="1:52" x14ac:dyDescent="0.25">
      <c r="A16" s="19"/>
      <c r="B16" t="s">
        <v>109</v>
      </c>
      <c r="C16">
        <v>30</v>
      </c>
      <c r="D16">
        <v>1947</v>
      </c>
      <c r="E16">
        <v>334</v>
      </c>
      <c r="G16" t="s">
        <v>109</v>
      </c>
      <c r="N16" s="35"/>
    </row>
    <row r="17" spans="1:14" x14ac:dyDescent="0.25">
      <c r="A17" s="20"/>
      <c r="B17" t="s">
        <v>111</v>
      </c>
      <c r="C17">
        <v>30</v>
      </c>
      <c r="D17">
        <v>1947</v>
      </c>
      <c r="E17">
        <v>2957</v>
      </c>
      <c r="G17" t="s">
        <v>111</v>
      </c>
      <c r="N17" s="35"/>
    </row>
    <row r="18" spans="1:14" x14ac:dyDescent="0.25">
      <c r="A18" s="15"/>
      <c r="B18" t="s">
        <v>115</v>
      </c>
      <c r="C18">
        <v>33</v>
      </c>
      <c r="D18">
        <v>1947</v>
      </c>
      <c r="E18">
        <v>1357</v>
      </c>
      <c r="G18" t="s">
        <v>115</v>
      </c>
      <c r="N18" s="35"/>
    </row>
    <row r="19" spans="1:14" x14ac:dyDescent="0.25">
      <c r="A19" s="20"/>
      <c r="B19" t="s">
        <v>119</v>
      </c>
      <c r="C19">
        <v>33</v>
      </c>
      <c r="D19">
        <v>1947</v>
      </c>
      <c r="E19">
        <v>356</v>
      </c>
      <c r="G19" t="s">
        <v>119</v>
      </c>
      <c r="N19" s="35"/>
    </row>
    <row r="20" spans="1:14" x14ac:dyDescent="0.25">
      <c r="A20" s="19"/>
      <c r="B20" t="s">
        <v>113</v>
      </c>
      <c r="C20">
        <v>33</v>
      </c>
      <c r="D20">
        <v>1947</v>
      </c>
      <c r="E20">
        <v>2882</v>
      </c>
      <c r="G20" t="s">
        <v>113</v>
      </c>
      <c r="N20" s="35"/>
    </row>
    <row r="21" spans="1:14" x14ac:dyDescent="0.25">
      <c r="A21" s="21"/>
      <c r="B21" t="s">
        <v>117</v>
      </c>
      <c r="C21">
        <v>36</v>
      </c>
      <c r="D21">
        <v>1947</v>
      </c>
      <c r="E21">
        <v>1463</v>
      </c>
      <c r="G21" t="s">
        <v>117</v>
      </c>
      <c r="N21" s="35"/>
    </row>
    <row r="22" spans="1:14" x14ac:dyDescent="0.25">
      <c r="A22" s="21"/>
      <c r="B22" t="s">
        <v>121</v>
      </c>
      <c r="C22">
        <v>39</v>
      </c>
      <c r="D22">
        <v>1947</v>
      </c>
      <c r="E22">
        <v>1333</v>
      </c>
      <c r="G22" t="s">
        <v>121</v>
      </c>
      <c r="N22" s="35"/>
    </row>
    <row r="23" spans="1:14" x14ac:dyDescent="0.25">
      <c r="A23" s="18"/>
      <c r="B23" t="s">
        <v>123</v>
      </c>
      <c r="C23">
        <v>40</v>
      </c>
      <c r="D23">
        <v>1947</v>
      </c>
      <c r="E23">
        <v>2518</v>
      </c>
      <c r="G23" t="s">
        <v>123</v>
      </c>
      <c r="N23" s="35"/>
    </row>
    <row r="24" spans="1:14" x14ac:dyDescent="0.25">
      <c r="A24" s="19"/>
      <c r="B24" t="s">
        <v>125</v>
      </c>
      <c r="C24">
        <v>41</v>
      </c>
      <c r="D24">
        <v>1947</v>
      </c>
      <c r="E24">
        <v>205</v>
      </c>
      <c r="G24" t="s">
        <v>125</v>
      </c>
      <c r="N24" s="35"/>
    </row>
    <row r="25" spans="1:14" x14ac:dyDescent="0.25">
      <c r="A25" s="15"/>
      <c r="B25" t="s">
        <v>127</v>
      </c>
      <c r="C25">
        <v>29</v>
      </c>
      <c r="D25">
        <v>1947</v>
      </c>
      <c r="E25">
        <v>1452</v>
      </c>
      <c r="G25" t="s">
        <v>127</v>
      </c>
      <c r="N25" s="35"/>
    </row>
    <row r="26" spans="1:14" x14ac:dyDescent="0.25">
      <c r="A26" s="19"/>
      <c r="B26" t="s">
        <v>83</v>
      </c>
      <c r="C26">
        <v>11</v>
      </c>
      <c r="D26">
        <v>1947</v>
      </c>
      <c r="E26">
        <v>1050</v>
      </c>
      <c r="G26" t="s">
        <v>83</v>
      </c>
      <c r="N26" s="35"/>
    </row>
    <row r="27" spans="1:14" x14ac:dyDescent="0.25">
      <c r="A27" s="15"/>
      <c r="B27" t="s">
        <v>57</v>
      </c>
      <c r="C27">
        <v>4</v>
      </c>
      <c r="D27">
        <v>1947</v>
      </c>
      <c r="E27">
        <v>0</v>
      </c>
      <c r="G27" t="s">
        <v>57</v>
      </c>
      <c r="N27" s="35"/>
    </row>
    <row r="28" spans="1:14" x14ac:dyDescent="0.25">
      <c r="A28" s="16"/>
      <c r="B28" t="s">
        <v>59</v>
      </c>
      <c r="C28">
        <v>4</v>
      </c>
      <c r="D28">
        <v>1947</v>
      </c>
      <c r="E28">
        <v>0</v>
      </c>
      <c r="G28" t="s">
        <v>59</v>
      </c>
      <c r="N28" s="35"/>
    </row>
    <row r="29" spans="1:14" x14ac:dyDescent="0.25">
      <c r="A29" s="18"/>
      <c r="B29" t="s">
        <v>61</v>
      </c>
      <c r="C29">
        <v>4</v>
      </c>
      <c r="D29">
        <v>1947</v>
      </c>
      <c r="E29">
        <v>0</v>
      </c>
      <c r="G29" t="s">
        <v>61</v>
      </c>
      <c r="N29" s="35"/>
    </row>
    <row r="30" spans="1:14" x14ac:dyDescent="0.25">
      <c r="A30" s="17"/>
      <c r="B30" t="s">
        <v>63</v>
      </c>
      <c r="C30">
        <v>4</v>
      </c>
      <c r="D30">
        <v>1947</v>
      </c>
      <c r="E30">
        <v>0</v>
      </c>
      <c r="G30" t="s">
        <v>63</v>
      </c>
      <c r="N30" s="35"/>
    </row>
    <row r="31" spans="1:14" x14ac:dyDescent="0.25">
      <c r="A31" s="18"/>
      <c r="B31" t="s">
        <v>65</v>
      </c>
      <c r="C31">
        <v>4</v>
      </c>
      <c r="D31">
        <v>1947</v>
      </c>
      <c r="E31">
        <v>0</v>
      </c>
      <c r="G31" t="s">
        <v>65</v>
      </c>
      <c r="N31" s="35"/>
    </row>
    <row r="32" spans="1:14" x14ac:dyDescent="0.25">
      <c r="A32" s="17"/>
      <c r="B32" t="s">
        <v>67</v>
      </c>
      <c r="C32">
        <v>4</v>
      </c>
      <c r="D32">
        <v>1947</v>
      </c>
      <c r="E32">
        <v>0</v>
      </c>
      <c r="G32" t="s">
        <v>67</v>
      </c>
      <c r="N32" s="35"/>
    </row>
    <row r="33" spans="1:14" x14ac:dyDescent="0.25">
      <c r="A33" s="18"/>
      <c r="B33" t="s">
        <v>69</v>
      </c>
      <c r="C33">
        <v>4</v>
      </c>
      <c r="D33">
        <v>1947</v>
      </c>
      <c r="E33">
        <v>0</v>
      </c>
      <c r="G33" t="s">
        <v>69</v>
      </c>
      <c r="N33" s="35"/>
    </row>
    <row r="34" spans="1:14" x14ac:dyDescent="0.25">
      <c r="A34" s="17"/>
      <c r="B34" t="s">
        <v>71</v>
      </c>
      <c r="C34">
        <v>4</v>
      </c>
      <c r="D34">
        <v>1947</v>
      </c>
      <c r="E34">
        <v>0</v>
      </c>
      <c r="G34" t="s">
        <v>71</v>
      </c>
      <c r="N34" s="35"/>
    </row>
    <row r="35" spans="1:14" x14ac:dyDescent="0.25">
      <c r="A35" s="18"/>
      <c r="B35" t="s">
        <v>73</v>
      </c>
      <c r="C35">
        <v>5</v>
      </c>
      <c r="D35">
        <v>1947</v>
      </c>
      <c r="E35">
        <v>3404</v>
      </c>
      <c r="G35" t="s">
        <v>73</v>
      </c>
      <c r="N35" s="35"/>
    </row>
    <row r="36" spans="1:14" x14ac:dyDescent="0.25">
      <c r="A36" s="19"/>
      <c r="B36" t="s">
        <v>81</v>
      </c>
      <c r="C36">
        <v>10</v>
      </c>
      <c r="D36">
        <v>1947</v>
      </c>
      <c r="E36">
        <v>189</v>
      </c>
      <c r="G36" t="s">
        <v>81</v>
      </c>
      <c r="N36" s="35"/>
    </row>
    <row r="37" spans="1:14" x14ac:dyDescent="0.25">
      <c r="A37" s="19"/>
      <c r="B37" t="s">
        <v>75</v>
      </c>
      <c r="C37">
        <v>6</v>
      </c>
      <c r="D37">
        <v>1947</v>
      </c>
      <c r="E37">
        <v>183</v>
      </c>
      <c r="G37" t="s">
        <v>75</v>
      </c>
      <c r="N37" s="35"/>
    </row>
    <row r="38" spans="1:14" x14ac:dyDescent="0.25">
      <c r="A38" s="15"/>
      <c r="B38" t="s">
        <v>77</v>
      </c>
      <c r="C38">
        <v>6</v>
      </c>
      <c r="D38">
        <v>1947</v>
      </c>
      <c r="E38">
        <v>68</v>
      </c>
      <c r="G38" t="s">
        <v>77</v>
      </c>
      <c r="N38" s="35"/>
    </row>
    <row r="39" spans="1:14" x14ac:dyDescent="0.25">
      <c r="A39" s="19"/>
      <c r="B39" t="s">
        <v>79</v>
      </c>
      <c r="C39">
        <v>9</v>
      </c>
      <c r="D39">
        <v>1947</v>
      </c>
      <c r="E39">
        <v>611</v>
      </c>
      <c r="G39" t="s">
        <v>79</v>
      </c>
      <c r="N39" s="35"/>
    </row>
    <row r="40" spans="1:14" x14ac:dyDescent="0.25">
      <c r="A40" s="20"/>
      <c r="B40" t="s">
        <v>100</v>
      </c>
      <c r="C40">
        <v>22</v>
      </c>
      <c r="D40">
        <v>1947</v>
      </c>
      <c r="E40">
        <v>1739</v>
      </c>
      <c r="G40" t="s">
        <v>100</v>
      </c>
      <c r="N40" s="35"/>
    </row>
    <row r="41" spans="1:14" x14ac:dyDescent="0.25">
      <c r="A41" s="21"/>
      <c r="B41" t="s">
        <v>102</v>
      </c>
      <c r="C41">
        <v>22</v>
      </c>
      <c r="D41">
        <v>1947</v>
      </c>
      <c r="E41">
        <v>2554</v>
      </c>
      <c r="G41" t="s">
        <v>102</v>
      </c>
      <c r="N41" s="35"/>
    </row>
    <row r="42" spans="1:14" x14ac:dyDescent="0.25">
      <c r="A42" s="20"/>
      <c r="B42" t="s">
        <v>104</v>
      </c>
      <c r="C42">
        <v>25</v>
      </c>
      <c r="D42">
        <v>1947</v>
      </c>
      <c r="E42">
        <v>4478</v>
      </c>
      <c r="G42" t="s">
        <v>104</v>
      </c>
      <c r="N42" s="35"/>
    </row>
    <row r="43" spans="1:14" x14ac:dyDescent="0.25">
      <c r="A43" s="21"/>
      <c r="B43" t="s">
        <v>106</v>
      </c>
      <c r="C43">
        <v>26</v>
      </c>
      <c r="D43">
        <v>1947</v>
      </c>
      <c r="E43">
        <v>522</v>
      </c>
      <c r="G43" t="s">
        <v>106</v>
      </c>
      <c r="N43" s="35"/>
    </row>
    <row r="44" spans="1:14" x14ac:dyDescent="0.25">
      <c r="A44" s="18"/>
      <c r="B44" t="s">
        <v>107</v>
      </c>
      <c r="C44">
        <v>27</v>
      </c>
      <c r="D44">
        <v>1947</v>
      </c>
      <c r="E44">
        <v>3484</v>
      </c>
      <c r="G44" t="s">
        <v>107</v>
      </c>
      <c r="N44" s="35"/>
    </row>
    <row r="45" spans="1:14" x14ac:dyDescent="0.25">
      <c r="A45" s="19"/>
      <c r="B45" t="s">
        <v>108</v>
      </c>
      <c r="C45">
        <v>28</v>
      </c>
      <c r="D45">
        <v>1947</v>
      </c>
      <c r="E45">
        <v>8043</v>
      </c>
      <c r="G45" t="s">
        <v>108</v>
      </c>
      <c r="N45" s="35"/>
    </row>
    <row r="46" spans="1:14" x14ac:dyDescent="0.25">
      <c r="A46" s="15"/>
    </row>
  </sheetData>
  <mergeCells count="2">
    <mergeCell ref="B2:F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7"/>
  <sheetViews>
    <sheetView topLeftCell="A3" workbookViewId="0">
      <selection activeCell="B8" sqref="B8"/>
    </sheetView>
  </sheetViews>
  <sheetFormatPr defaultColWidth="8.85546875" defaultRowHeight="15" x14ac:dyDescent="0.25"/>
  <cols>
    <col min="1" max="1" width="56" style="6" customWidth="1"/>
    <col min="2" max="16384" width="8.85546875" style="6"/>
  </cols>
  <sheetData>
    <row r="1" spans="1:6" x14ac:dyDescent="0.25">
      <c r="A1" s="6" t="s">
        <v>56</v>
      </c>
    </row>
    <row r="2" spans="1:6" ht="45" x14ac:dyDescent="0.25">
      <c r="A2" s="6" t="s">
        <v>55</v>
      </c>
    </row>
    <row r="4" spans="1:6" ht="63" x14ac:dyDescent="0.25">
      <c r="A4" s="37" t="s">
        <v>0</v>
      </c>
      <c r="B4" s="37" t="s">
        <v>1</v>
      </c>
      <c r="C4" s="37" t="s">
        <v>2</v>
      </c>
      <c r="D4" s="37" t="s">
        <v>3</v>
      </c>
      <c r="E4" s="38" t="s">
        <v>4</v>
      </c>
    </row>
    <row r="5" spans="1:6" ht="15.75" x14ac:dyDescent="0.25">
      <c r="A5" s="39" t="s">
        <v>5</v>
      </c>
      <c r="B5" s="98"/>
      <c r="C5" s="99"/>
      <c r="D5" s="99"/>
      <c r="E5" s="100"/>
    </row>
    <row r="6" spans="1:6" ht="15.75" x14ac:dyDescent="0.25">
      <c r="A6" s="40" t="s">
        <v>6</v>
      </c>
      <c r="B6" s="98"/>
      <c r="C6" s="99"/>
      <c r="D6" s="99"/>
      <c r="E6" s="100"/>
    </row>
    <row r="7" spans="1:6" ht="15.75" x14ac:dyDescent="0.25">
      <c r="A7" s="41" t="s">
        <v>7</v>
      </c>
      <c r="B7" s="42">
        <v>0.27289999999999998</v>
      </c>
      <c r="C7" s="42">
        <v>8</v>
      </c>
      <c r="D7" s="42">
        <v>2.1831999999999998</v>
      </c>
      <c r="E7" s="42" t="s">
        <v>8</v>
      </c>
    </row>
    <row r="8" spans="1:6" ht="15.75" x14ac:dyDescent="0.25">
      <c r="A8" s="41" t="s">
        <v>9</v>
      </c>
      <c r="B8" s="42">
        <v>0.31190000000000001</v>
      </c>
      <c r="C8" s="42">
        <v>7</v>
      </c>
      <c r="D8" s="42">
        <v>2.1831999999999998</v>
      </c>
      <c r="E8" s="42" t="s">
        <v>8</v>
      </c>
    </row>
    <row r="9" spans="1:6" ht="15.75" x14ac:dyDescent="0.25">
      <c r="A9" s="41" t="s">
        <v>10</v>
      </c>
      <c r="B9" s="98"/>
      <c r="C9" s="99"/>
      <c r="D9" s="99"/>
      <c r="E9" s="100"/>
    </row>
    <row r="10" spans="1:6" ht="15.75" x14ac:dyDescent="0.25">
      <c r="A10" s="40" t="s">
        <v>11</v>
      </c>
      <c r="B10" s="42">
        <v>0.15</v>
      </c>
      <c r="C10" s="42">
        <v>11</v>
      </c>
      <c r="D10" s="42">
        <v>1.65</v>
      </c>
      <c r="E10" s="42" t="s">
        <v>12</v>
      </c>
    </row>
    <row r="11" spans="1:6" ht="15.75" x14ac:dyDescent="0.25">
      <c r="A11" s="40" t="s">
        <v>13</v>
      </c>
      <c r="B11" s="42">
        <v>0.11</v>
      </c>
      <c r="C11" s="42">
        <v>15</v>
      </c>
      <c r="D11" s="42">
        <v>1.65</v>
      </c>
      <c r="E11" s="42" t="s">
        <v>12</v>
      </c>
    </row>
    <row r="12" spans="1:6" ht="15.75" x14ac:dyDescent="0.25">
      <c r="A12" s="40" t="s">
        <v>14</v>
      </c>
      <c r="B12" s="42">
        <v>0.13500000000000001</v>
      </c>
      <c r="C12" s="42">
        <v>12</v>
      </c>
      <c r="D12" s="42">
        <v>1.6203000000000001</v>
      </c>
      <c r="E12" s="42" t="s">
        <v>12</v>
      </c>
      <c r="F12" s="89"/>
    </row>
    <row r="13" spans="1:6" ht="15.75" x14ac:dyDescent="0.25">
      <c r="A13" s="40" t="s">
        <v>15</v>
      </c>
      <c r="B13" s="42">
        <v>0.18</v>
      </c>
      <c r="C13" s="42">
        <v>9</v>
      </c>
      <c r="D13" s="42">
        <v>1.6203000000000001</v>
      </c>
      <c r="E13" s="42" t="s">
        <v>12</v>
      </c>
    </row>
    <row r="14" spans="1:6" ht="15.75" x14ac:dyDescent="0.25">
      <c r="A14" s="40" t="s">
        <v>16</v>
      </c>
      <c r="B14" s="42"/>
      <c r="C14" s="42">
        <v>4</v>
      </c>
      <c r="D14" s="42"/>
      <c r="E14" s="42"/>
    </row>
    <row r="15" spans="1:6" ht="15.75" x14ac:dyDescent="0.25">
      <c r="A15" s="40" t="s">
        <v>17</v>
      </c>
      <c r="B15" s="42">
        <v>9.1700000000000004E-2</v>
      </c>
      <c r="C15" s="42">
        <v>18</v>
      </c>
      <c r="D15" s="42">
        <v>1.65</v>
      </c>
      <c r="E15" s="42" t="s">
        <v>12</v>
      </c>
    </row>
    <row r="16" spans="1:6" ht="15.75" x14ac:dyDescent="0.25">
      <c r="A16" s="40" t="s">
        <v>18</v>
      </c>
      <c r="B16" s="42">
        <v>5.16E-2</v>
      </c>
      <c r="C16" s="42">
        <v>32</v>
      </c>
      <c r="D16" s="42">
        <v>1.65</v>
      </c>
      <c r="E16" s="42" t="s">
        <v>12</v>
      </c>
    </row>
    <row r="17" spans="1:5" ht="15.75" x14ac:dyDescent="0.25">
      <c r="A17" s="40" t="s">
        <v>19</v>
      </c>
      <c r="B17" s="42">
        <v>0.20630000000000001</v>
      </c>
      <c r="C17" s="42">
        <v>8</v>
      </c>
      <c r="D17" s="42">
        <v>1.65</v>
      </c>
      <c r="E17" s="42" t="s">
        <v>12</v>
      </c>
    </row>
    <row r="18" spans="1:5" ht="15.75" x14ac:dyDescent="0.25">
      <c r="A18" s="40" t="s">
        <v>20</v>
      </c>
      <c r="B18" s="42">
        <v>0.1225</v>
      </c>
      <c r="C18" s="42">
        <v>16</v>
      </c>
      <c r="D18" s="42">
        <v>1.96</v>
      </c>
      <c r="E18" s="42" t="s">
        <v>21</v>
      </c>
    </row>
    <row r="19" spans="1:5" ht="15.75" x14ac:dyDescent="0.25">
      <c r="A19" s="41" t="s">
        <v>22</v>
      </c>
      <c r="B19" s="42">
        <v>0.1031</v>
      </c>
      <c r="C19" s="42">
        <v>16</v>
      </c>
      <c r="D19" s="42">
        <v>1.65</v>
      </c>
      <c r="E19" s="42" t="s">
        <v>12</v>
      </c>
    </row>
    <row r="20" spans="1:5" ht="31.5" x14ac:dyDescent="0.25">
      <c r="A20" s="41" t="s">
        <v>23</v>
      </c>
      <c r="B20" s="42">
        <v>0.1072</v>
      </c>
      <c r="C20" s="42">
        <v>16</v>
      </c>
      <c r="D20" s="42">
        <v>1.7150000000000001</v>
      </c>
      <c r="E20" s="42" t="s">
        <v>21</v>
      </c>
    </row>
    <row r="21" spans="1:5" ht="31.5" x14ac:dyDescent="0.25">
      <c r="A21" s="41" t="s">
        <v>24</v>
      </c>
      <c r="B21" s="42">
        <v>0.05</v>
      </c>
      <c r="C21" s="42">
        <v>33</v>
      </c>
      <c r="D21" s="42">
        <v>1.65</v>
      </c>
      <c r="E21" s="42" t="s">
        <v>12</v>
      </c>
    </row>
    <row r="22" spans="1:5" ht="15.75" x14ac:dyDescent="0.25">
      <c r="A22" s="41" t="s">
        <v>25</v>
      </c>
      <c r="B22" s="98"/>
      <c r="C22" s="99"/>
      <c r="D22" s="99"/>
      <c r="E22" s="100"/>
    </row>
    <row r="23" spans="1:5" ht="15.75" x14ac:dyDescent="0.25">
      <c r="A23" s="40" t="s">
        <v>26</v>
      </c>
      <c r="B23" s="42">
        <v>0.1232</v>
      </c>
      <c r="C23" s="42">
        <v>14</v>
      </c>
      <c r="D23" s="42">
        <v>1.7252000000000001</v>
      </c>
      <c r="E23" s="42" t="s">
        <v>21</v>
      </c>
    </row>
    <row r="24" spans="1:5" ht="31.5" x14ac:dyDescent="0.25">
      <c r="A24" s="40" t="s">
        <v>27</v>
      </c>
      <c r="B24" s="42">
        <v>0.17249999999999999</v>
      </c>
      <c r="C24" s="42">
        <v>10</v>
      </c>
      <c r="D24" s="42">
        <v>1.7252000000000001</v>
      </c>
      <c r="E24" s="42" t="s">
        <v>21</v>
      </c>
    </row>
    <row r="25" spans="1:5" ht="15.75" x14ac:dyDescent="0.25">
      <c r="A25" s="41" t="s">
        <v>28</v>
      </c>
      <c r="B25" s="42">
        <v>0.19170000000000001</v>
      </c>
      <c r="C25" s="42">
        <v>9</v>
      </c>
      <c r="D25" s="42">
        <v>1.7252000000000001</v>
      </c>
      <c r="E25" s="42" t="s">
        <v>21</v>
      </c>
    </row>
    <row r="26" spans="1:5" ht="15.75" x14ac:dyDescent="0.25">
      <c r="A26" s="40" t="s">
        <v>29</v>
      </c>
      <c r="B26" s="42"/>
      <c r="C26" s="42"/>
      <c r="D26" s="42"/>
      <c r="E26" s="42"/>
    </row>
    <row r="27" spans="1:5" ht="15.75" x14ac:dyDescent="0.25">
      <c r="A27" s="41" t="s">
        <v>30</v>
      </c>
      <c r="B27" s="98"/>
      <c r="C27" s="99"/>
      <c r="D27" s="99"/>
      <c r="E27" s="100"/>
    </row>
    <row r="28" spans="1:5" ht="31.5" x14ac:dyDescent="0.25">
      <c r="A28" s="41" t="s">
        <v>31</v>
      </c>
      <c r="B28" s="98"/>
      <c r="C28" s="99"/>
      <c r="D28" s="99"/>
      <c r="E28" s="100"/>
    </row>
    <row r="29" spans="1:5" ht="15.75" x14ac:dyDescent="0.25">
      <c r="A29" s="41" t="s">
        <v>32</v>
      </c>
      <c r="B29" s="42">
        <v>0.1031</v>
      </c>
      <c r="C29" s="42">
        <v>16</v>
      </c>
      <c r="D29" s="42">
        <v>1.65</v>
      </c>
      <c r="E29" s="42" t="s">
        <v>12</v>
      </c>
    </row>
    <row r="30" spans="1:5" ht="15.75" x14ac:dyDescent="0.25">
      <c r="A30" s="41" t="s">
        <v>33</v>
      </c>
      <c r="B30" s="42">
        <v>8.2500000000000004E-2</v>
      </c>
      <c r="C30" s="42">
        <v>20</v>
      </c>
      <c r="D30" s="42">
        <v>1.65</v>
      </c>
      <c r="E30" s="42" t="s">
        <v>12</v>
      </c>
    </row>
    <row r="31" spans="1:5" ht="15.75" x14ac:dyDescent="0.25">
      <c r="A31" s="41" t="s">
        <v>34</v>
      </c>
      <c r="B31" s="98"/>
      <c r="C31" s="99"/>
      <c r="D31" s="99"/>
      <c r="E31" s="100"/>
    </row>
    <row r="32" spans="1:5" ht="15.75" x14ac:dyDescent="0.25">
      <c r="A32" s="41" t="s">
        <v>32</v>
      </c>
      <c r="B32" s="42">
        <v>0.13750000000000001</v>
      </c>
      <c r="C32" s="42">
        <v>12</v>
      </c>
      <c r="D32" s="42">
        <v>1.65</v>
      </c>
      <c r="E32" s="42" t="s">
        <v>12</v>
      </c>
    </row>
    <row r="33" spans="1:5" ht="15.75" x14ac:dyDescent="0.25">
      <c r="A33" s="41" t="s">
        <v>33</v>
      </c>
      <c r="B33" s="42">
        <v>0.11</v>
      </c>
      <c r="C33" s="42">
        <v>15</v>
      </c>
      <c r="D33" s="42">
        <v>1.65</v>
      </c>
      <c r="E33" s="42" t="s">
        <v>12</v>
      </c>
    </row>
    <row r="34" spans="1:5" ht="15.75" x14ac:dyDescent="0.25">
      <c r="A34" s="41" t="s">
        <v>35</v>
      </c>
      <c r="B34" s="42">
        <v>6.1100000000000002E-2</v>
      </c>
      <c r="C34" s="42">
        <v>27</v>
      </c>
      <c r="D34" s="42">
        <v>1.65</v>
      </c>
      <c r="E34" s="42" t="s">
        <v>8</v>
      </c>
    </row>
    <row r="35" spans="1:5" ht="15.75" x14ac:dyDescent="0.25">
      <c r="A35" s="41" t="s">
        <v>36</v>
      </c>
      <c r="B35" s="42">
        <v>5.8900000000000001E-2</v>
      </c>
      <c r="C35" s="42">
        <v>28</v>
      </c>
      <c r="D35" s="42">
        <v>1.65</v>
      </c>
      <c r="E35" s="42" t="s">
        <v>12</v>
      </c>
    </row>
    <row r="36" spans="1:5" ht="15.75" x14ac:dyDescent="0.25">
      <c r="A36" s="40" t="s">
        <v>37</v>
      </c>
      <c r="B36" s="42">
        <v>0.13750000000000001</v>
      </c>
      <c r="C36" s="42">
        <v>12</v>
      </c>
      <c r="D36" s="42">
        <v>1.65</v>
      </c>
      <c r="E36" s="42" t="s">
        <v>12</v>
      </c>
    </row>
    <row r="37" spans="1:5" ht="15.75" x14ac:dyDescent="0.25">
      <c r="A37" s="40" t="s">
        <v>38</v>
      </c>
      <c r="B37" s="42">
        <v>0.1179</v>
      </c>
      <c r="C37" s="42">
        <v>14</v>
      </c>
      <c r="D37" s="42">
        <v>1.65</v>
      </c>
      <c r="E37" s="42" t="s">
        <v>12</v>
      </c>
    </row>
    <row r="38" spans="1:5" ht="15.75" x14ac:dyDescent="0.25">
      <c r="A38" s="40" t="s">
        <v>39</v>
      </c>
      <c r="B38" s="42">
        <v>0.1452</v>
      </c>
      <c r="C38" s="42">
        <v>9</v>
      </c>
      <c r="D38" s="42">
        <v>1.3064</v>
      </c>
      <c r="E38" s="42" t="s">
        <v>21</v>
      </c>
    </row>
    <row r="39" spans="1:5" ht="15.75" x14ac:dyDescent="0.25">
      <c r="A39" s="40" t="s">
        <v>40</v>
      </c>
      <c r="B39" s="42">
        <v>0.1633</v>
      </c>
      <c r="C39" s="42">
        <v>8</v>
      </c>
      <c r="D39" s="42">
        <v>1.3064</v>
      </c>
      <c r="E39" s="42" t="s">
        <v>21</v>
      </c>
    </row>
    <row r="40" spans="1:5" ht="15.75" x14ac:dyDescent="0.25">
      <c r="A40" s="41" t="s">
        <v>41</v>
      </c>
      <c r="B40" s="42">
        <v>0.1179</v>
      </c>
      <c r="C40" s="42">
        <v>14</v>
      </c>
      <c r="D40" s="42">
        <v>1.65</v>
      </c>
      <c r="E40" s="42" t="s">
        <v>12</v>
      </c>
    </row>
    <row r="41" spans="1:5" ht="15.75" x14ac:dyDescent="0.25">
      <c r="A41" s="41" t="s">
        <v>42</v>
      </c>
      <c r="B41" s="42">
        <v>0.155</v>
      </c>
      <c r="C41" s="42">
        <v>10</v>
      </c>
      <c r="D41" s="42">
        <v>1.5498000000000001</v>
      </c>
      <c r="E41" s="42" t="s">
        <v>21</v>
      </c>
    </row>
    <row r="42" spans="1:5" ht="15.75" x14ac:dyDescent="0.25">
      <c r="A42" s="41" t="s">
        <v>43</v>
      </c>
      <c r="B42" s="42">
        <v>0.15</v>
      </c>
      <c r="C42" s="42">
        <v>11</v>
      </c>
      <c r="D42" s="42">
        <v>1.65</v>
      </c>
      <c r="E42" s="42" t="s">
        <v>12</v>
      </c>
    </row>
    <row r="43" spans="1:5" ht="15.75" x14ac:dyDescent="0.25">
      <c r="A43" s="41" t="s">
        <v>44</v>
      </c>
      <c r="B43" s="98"/>
      <c r="C43" s="99"/>
      <c r="D43" s="99"/>
      <c r="E43" s="100"/>
    </row>
    <row r="44" spans="1:5" ht="15.75" x14ac:dyDescent="0.25">
      <c r="A44" s="40" t="s">
        <v>45</v>
      </c>
      <c r="B44" s="42">
        <v>0.16500000000000001</v>
      </c>
      <c r="C44" s="42">
        <v>10</v>
      </c>
      <c r="D44" s="42">
        <v>1.65</v>
      </c>
      <c r="E44" s="42" t="s">
        <v>12</v>
      </c>
    </row>
    <row r="45" spans="1:5" ht="15.75" x14ac:dyDescent="0.25">
      <c r="A45" s="40" t="s">
        <v>46</v>
      </c>
      <c r="B45" s="42">
        <v>0.15</v>
      </c>
      <c r="C45" s="42">
        <v>11</v>
      </c>
      <c r="D45" s="42">
        <v>1.65</v>
      </c>
      <c r="E45" s="42" t="s">
        <v>12</v>
      </c>
    </row>
    <row r="46" spans="1:5" ht="15.75" x14ac:dyDescent="0.25">
      <c r="A46" s="40" t="s">
        <v>47</v>
      </c>
      <c r="B46" s="42">
        <v>0.16500000000000001</v>
      </c>
      <c r="C46" s="42">
        <v>10</v>
      </c>
      <c r="D46" s="42">
        <v>1.65</v>
      </c>
      <c r="E46" s="42" t="s">
        <v>12</v>
      </c>
    </row>
    <row r="47" spans="1:5" ht="15.75" x14ac:dyDescent="0.25">
      <c r="A47" s="40" t="s">
        <v>48</v>
      </c>
      <c r="B47" s="42">
        <v>0.18340000000000001</v>
      </c>
      <c r="C47" s="42">
        <v>9</v>
      </c>
      <c r="D47" s="42">
        <v>1.65</v>
      </c>
      <c r="E47" s="42" t="s">
        <v>12</v>
      </c>
    </row>
    <row r="48" spans="1:5" ht="15.75" x14ac:dyDescent="0.25">
      <c r="A48" s="40" t="s">
        <v>49</v>
      </c>
      <c r="B48" s="42">
        <v>0.14729999999999999</v>
      </c>
      <c r="C48" s="42">
        <v>11</v>
      </c>
      <c r="D48" s="42">
        <v>1.623</v>
      </c>
      <c r="E48" s="42" t="s">
        <v>12</v>
      </c>
    </row>
    <row r="49" spans="1:5" ht="18.75" x14ac:dyDescent="0.25">
      <c r="A49" s="1"/>
      <c r="B49" s="95"/>
      <c r="C49" s="96"/>
      <c r="D49" s="96"/>
      <c r="E49" s="97"/>
    </row>
    <row r="50" spans="1:5" ht="18.75" x14ac:dyDescent="0.25">
      <c r="A50" s="2"/>
      <c r="B50" s="4"/>
      <c r="C50" s="4"/>
      <c r="D50" s="4"/>
      <c r="E50" s="4"/>
    </row>
    <row r="51" spans="1:5" ht="18.75" x14ac:dyDescent="0.25">
      <c r="A51" s="3"/>
      <c r="B51" s="4"/>
      <c r="C51" s="4"/>
      <c r="D51" s="4"/>
      <c r="E51" s="4"/>
    </row>
    <row r="52" spans="1:5" ht="18.75" x14ac:dyDescent="0.25">
      <c r="A52" s="3"/>
      <c r="B52" s="4"/>
      <c r="C52" s="4"/>
      <c r="D52" s="4"/>
      <c r="E52" s="4"/>
    </row>
    <row r="53" spans="1:5" ht="18.75" x14ac:dyDescent="0.25">
      <c r="A53" s="3"/>
      <c r="B53" s="4"/>
      <c r="C53" s="4"/>
      <c r="D53" s="4"/>
      <c r="E53" s="4"/>
    </row>
    <row r="54" spans="1:5" ht="18.75" x14ac:dyDescent="0.25">
      <c r="A54" s="3"/>
      <c r="B54" s="4"/>
      <c r="C54" s="4"/>
      <c r="D54" s="4"/>
      <c r="E54" s="4"/>
    </row>
    <row r="55" spans="1:5" ht="18.75" x14ac:dyDescent="0.25">
      <c r="A55" s="2"/>
      <c r="B55" s="4"/>
      <c r="C55" s="4"/>
      <c r="D55" s="4"/>
      <c r="E55" s="4"/>
    </row>
    <row r="56" spans="1:5" ht="18.75" x14ac:dyDescent="0.25">
      <c r="A56" s="2"/>
      <c r="B56" s="4"/>
      <c r="C56" s="4"/>
      <c r="D56" s="4"/>
      <c r="E56" s="4"/>
    </row>
    <row r="57" spans="1:5" ht="18.75" x14ac:dyDescent="0.25">
      <c r="A57" s="2"/>
      <c r="B57" s="4"/>
      <c r="C57" s="4"/>
      <c r="D57" s="4"/>
      <c r="E57" s="4"/>
    </row>
    <row r="58" spans="1:5" ht="18.75" x14ac:dyDescent="0.25">
      <c r="A58" s="3"/>
      <c r="B58" s="4"/>
      <c r="C58" s="4"/>
      <c r="D58" s="4"/>
      <c r="E58" s="4"/>
    </row>
    <row r="59" spans="1:5" ht="18.75" x14ac:dyDescent="0.25">
      <c r="A59" s="3"/>
      <c r="B59" s="4"/>
      <c r="C59" s="4"/>
      <c r="D59" s="4"/>
      <c r="E59" s="4"/>
    </row>
    <row r="60" spans="1:5" ht="18.75" x14ac:dyDescent="0.25">
      <c r="A60" s="3"/>
      <c r="B60" s="4"/>
      <c r="C60" s="4"/>
      <c r="D60" s="4"/>
      <c r="E60" s="4"/>
    </row>
    <row r="61" spans="1:5" ht="18.75" x14ac:dyDescent="0.25">
      <c r="A61" s="3"/>
      <c r="B61" s="4"/>
      <c r="C61" s="4"/>
      <c r="D61" s="4"/>
      <c r="E61" s="4"/>
    </row>
    <row r="62" spans="1:5" ht="18.75" x14ac:dyDescent="0.25">
      <c r="A62" s="3"/>
      <c r="B62" s="4"/>
      <c r="C62" s="4"/>
      <c r="D62" s="4"/>
      <c r="E62" s="4"/>
    </row>
    <row r="63" spans="1:5" ht="18.75" x14ac:dyDescent="0.25">
      <c r="A63" s="3"/>
      <c r="B63" s="4"/>
      <c r="C63" s="4"/>
      <c r="D63" s="4"/>
      <c r="E63" s="4"/>
    </row>
    <row r="64" spans="1:5" ht="18.75" x14ac:dyDescent="0.25">
      <c r="A64" s="3"/>
      <c r="B64" s="95"/>
      <c r="C64" s="96"/>
      <c r="D64" s="96"/>
      <c r="E64" s="97"/>
    </row>
    <row r="65" spans="1:5" ht="18.75" x14ac:dyDescent="0.25">
      <c r="A65" s="2"/>
      <c r="B65" s="4"/>
      <c r="C65" s="4"/>
      <c r="D65" s="4"/>
      <c r="E65" s="4"/>
    </row>
    <row r="66" spans="1:5" ht="18.75" x14ac:dyDescent="0.25">
      <c r="A66" s="2"/>
      <c r="B66" s="4"/>
      <c r="C66" s="4"/>
      <c r="D66" s="4"/>
      <c r="E66" s="4"/>
    </row>
    <row r="67" spans="1:5" ht="18.75" x14ac:dyDescent="0.25">
      <c r="A67" s="3"/>
      <c r="B67" s="4"/>
      <c r="C67" s="4"/>
      <c r="D67" s="4"/>
      <c r="E67" s="4"/>
    </row>
    <row r="68" spans="1:5" ht="18.75" x14ac:dyDescent="0.25">
      <c r="A68" s="3"/>
      <c r="B68" s="4"/>
      <c r="C68" s="4"/>
      <c r="D68" s="4"/>
      <c r="E68" s="4"/>
    </row>
    <row r="69" spans="1:5" ht="18.75" x14ac:dyDescent="0.25">
      <c r="A69" s="3"/>
      <c r="B69" s="4"/>
      <c r="C69" s="4"/>
      <c r="D69" s="4"/>
      <c r="E69" s="4"/>
    </row>
    <row r="70" spans="1:5" ht="18.75" x14ac:dyDescent="0.25">
      <c r="A70" s="2"/>
      <c r="B70" s="95"/>
      <c r="C70" s="96"/>
      <c r="D70" s="96"/>
      <c r="E70" s="97"/>
    </row>
    <row r="71" spans="1:5" ht="18.75" x14ac:dyDescent="0.25">
      <c r="A71" s="3"/>
      <c r="B71" s="95"/>
      <c r="C71" s="96"/>
      <c r="D71" s="96"/>
      <c r="E71" s="97"/>
    </row>
    <row r="72" spans="1:5" ht="18.75" x14ac:dyDescent="0.25">
      <c r="A72" s="2"/>
      <c r="B72" s="4"/>
      <c r="C72" s="4"/>
      <c r="D72" s="4"/>
      <c r="E72" s="4"/>
    </row>
    <row r="73" spans="1:5" ht="18.75" x14ac:dyDescent="0.25">
      <c r="A73" s="2"/>
      <c r="B73" s="4"/>
      <c r="C73" s="4"/>
      <c r="D73" s="4"/>
      <c r="E73" s="4"/>
    </row>
    <row r="74" spans="1:5" ht="18.75" x14ac:dyDescent="0.25">
      <c r="A74" s="3"/>
      <c r="B74" s="4"/>
      <c r="C74" s="4"/>
      <c r="D74" s="4"/>
      <c r="E74" s="4"/>
    </row>
    <row r="75" spans="1:5" ht="18.75" x14ac:dyDescent="0.25">
      <c r="A75" s="3"/>
      <c r="B75" s="4"/>
      <c r="C75" s="4"/>
      <c r="D75" s="4"/>
      <c r="E75" s="4"/>
    </row>
    <row r="76" spans="1:5" ht="18.75" x14ac:dyDescent="0.25">
      <c r="A76" s="3"/>
      <c r="B76" s="4"/>
      <c r="C76" s="4"/>
      <c r="D76" s="4"/>
      <c r="E76" s="4"/>
    </row>
    <row r="77" spans="1:5" ht="18.75" x14ac:dyDescent="0.25">
      <c r="A77" s="1"/>
      <c r="B77" s="95"/>
      <c r="C77" s="96"/>
      <c r="D77" s="96"/>
      <c r="E77" s="97"/>
    </row>
    <row r="78" spans="1:5" ht="18.75" x14ac:dyDescent="0.25">
      <c r="A78" s="3"/>
      <c r="B78" s="4"/>
      <c r="C78" s="4"/>
      <c r="D78" s="4"/>
      <c r="E78" s="4"/>
    </row>
    <row r="79" spans="1:5" ht="18.75" x14ac:dyDescent="0.25">
      <c r="A79" s="3"/>
      <c r="B79" s="4"/>
      <c r="C79" s="4"/>
      <c r="D79" s="4"/>
      <c r="E79" s="4"/>
    </row>
    <row r="80" spans="1:5" ht="18.75" x14ac:dyDescent="0.25">
      <c r="A80" s="3"/>
      <c r="B80" s="4"/>
      <c r="C80" s="4"/>
      <c r="D80" s="4"/>
      <c r="E80" s="4"/>
    </row>
    <row r="81" spans="1:5" ht="18.75" x14ac:dyDescent="0.25">
      <c r="A81" s="3"/>
      <c r="B81" s="4"/>
      <c r="C81" s="4"/>
      <c r="D81" s="4"/>
      <c r="E81" s="4"/>
    </row>
    <row r="82" spans="1:5" ht="18.75" x14ac:dyDescent="0.25">
      <c r="A82" s="3"/>
      <c r="B82" s="4"/>
      <c r="C82" s="4"/>
      <c r="D82" s="4"/>
      <c r="E82" s="4"/>
    </row>
    <row r="83" spans="1:5" ht="18.75" x14ac:dyDescent="0.25">
      <c r="A83" s="3"/>
      <c r="B83" s="4"/>
      <c r="C83" s="4"/>
      <c r="D83" s="4"/>
      <c r="E83" s="4"/>
    </row>
    <row r="84" spans="1:5" ht="18.75" x14ac:dyDescent="0.25">
      <c r="A84" s="3"/>
      <c r="B84" s="4"/>
      <c r="C84" s="4"/>
      <c r="D84" s="4"/>
      <c r="E84" s="4"/>
    </row>
    <row r="85" spans="1:5" ht="18.75" x14ac:dyDescent="0.25">
      <c r="A85" s="3"/>
      <c r="B85" s="4"/>
      <c r="C85" s="4"/>
      <c r="D85" s="4"/>
      <c r="E85" s="4"/>
    </row>
    <row r="86" spans="1:5" ht="18.75" x14ac:dyDescent="0.25">
      <c r="A86" s="3"/>
      <c r="B86" s="4"/>
      <c r="C86" s="4"/>
      <c r="D86" s="4"/>
      <c r="E86" s="4"/>
    </row>
    <row r="87" spans="1:5" ht="18.75" x14ac:dyDescent="0.25">
      <c r="A87" s="5"/>
      <c r="B87" s="95"/>
      <c r="C87" s="96"/>
      <c r="D87" s="96"/>
      <c r="E87" s="97"/>
    </row>
    <row r="88" spans="1:5" ht="18.75" x14ac:dyDescent="0.25">
      <c r="A88" s="2"/>
      <c r="B88" s="4"/>
      <c r="C88" s="4"/>
      <c r="D88" s="4"/>
      <c r="E88" s="4"/>
    </row>
    <row r="89" spans="1:5" ht="18.75" x14ac:dyDescent="0.25">
      <c r="A89" s="2"/>
      <c r="B89" s="4"/>
      <c r="C89" s="4"/>
      <c r="D89" s="4"/>
      <c r="E89" s="4"/>
    </row>
    <row r="90" spans="1:5" ht="18.75" x14ac:dyDescent="0.25">
      <c r="A90" s="3"/>
      <c r="B90" s="4"/>
      <c r="C90" s="4"/>
      <c r="D90" s="4"/>
      <c r="E90" s="4"/>
    </row>
    <row r="91" spans="1:5" ht="18.75" x14ac:dyDescent="0.25">
      <c r="A91" s="3"/>
      <c r="B91" s="4"/>
      <c r="C91" s="4"/>
      <c r="D91" s="4"/>
      <c r="E91" s="4"/>
    </row>
    <row r="92" spans="1:5" ht="18.75" x14ac:dyDescent="0.25">
      <c r="A92" s="3"/>
      <c r="B92" s="4"/>
      <c r="C92" s="4"/>
      <c r="D92" s="4"/>
      <c r="E92" s="4"/>
    </row>
    <row r="93" spans="1:5" ht="18.75" x14ac:dyDescent="0.25">
      <c r="A93" s="3"/>
      <c r="B93" s="4"/>
      <c r="C93" s="4"/>
      <c r="D93" s="4"/>
      <c r="E93" s="4"/>
    </row>
    <row r="94" spans="1:5" ht="18.75" x14ac:dyDescent="0.25">
      <c r="A94" s="3"/>
      <c r="B94" s="4"/>
      <c r="C94" s="4"/>
      <c r="D94" s="4"/>
      <c r="E94" s="4"/>
    </row>
    <row r="95" spans="1:5" ht="18.75" x14ac:dyDescent="0.25">
      <c r="A95" s="3"/>
      <c r="B95" s="4"/>
      <c r="C95" s="4"/>
      <c r="D95" s="4"/>
      <c r="E95" s="4"/>
    </row>
    <row r="96" spans="1:5" ht="18.75" x14ac:dyDescent="0.25">
      <c r="A96" s="3"/>
      <c r="B96" s="4"/>
      <c r="C96" s="4"/>
      <c r="D96" s="4"/>
      <c r="E96" s="4"/>
    </row>
    <row r="97" spans="1:5" ht="18.75" x14ac:dyDescent="0.25">
      <c r="A97" s="3"/>
      <c r="B97" s="4"/>
      <c r="C97" s="4"/>
      <c r="D97" s="4"/>
      <c r="E97" s="4"/>
    </row>
    <row r="98" spans="1:5" ht="18.75" x14ac:dyDescent="0.25">
      <c r="A98" s="3"/>
      <c r="B98" s="4"/>
      <c r="C98" s="4"/>
      <c r="D98" s="4"/>
      <c r="E98" s="4"/>
    </row>
    <row r="99" spans="1:5" ht="18.75" x14ac:dyDescent="0.25">
      <c r="A99" s="3"/>
      <c r="B99" s="4"/>
      <c r="C99" s="4"/>
      <c r="D99" s="4"/>
      <c r="E99" s="4"/>
    </row>
    <row r="100" spans="1:5" ht="18.75" x14ac:dyDescent="0.25">
      <c r="A100" s="5"/>
      <c r="B100" s="95"/>
      <c r="C100" s="96"/>
      <c r="D100" s="96"/>
      <c r="E100" s="97"/>
    </row>
    <row r="101" spans="1:5" ht="18.75" x14ac:dyDescent="0.25">
      <c r="A101" s="2"/>
      <c r="B101" s="95"/>
      <c r="C101" s="96"/>
      <c r="D101" s="96"/>
      <c r="E101" s="97"/>
    </row>
    <row r="102" spans="1:5" ht="18.75" x14ac:dyDescent="0.25">
      <c r="A102" s="2"/>
      <c r="B102" s="95"/>
      <c r="C102" s="96"/>
      <c r="D102" s="96"/>
      <c r="E102" s="97"/>
    </row>
    <row r="103" spans="1:5" ht="18.75" x14ac:dyDescent="0.25">
      <c r="A103" s="2"/>
      <c r="B103" s="95"/>
      <c r="C103" s="96"/>
      <c r="D103" s="96"/>
      <c r="E103" s="97"/>
    </row>
    <row r="104" spans="1:5" ht="18.75" x14ac:dyDescent="0.25">
      <c r="A104" s="2"/>
      <c r="B104" s="95"/>
      <c r="C104" s="96"/>
      <c r="D104" s="96"/>
      <c r="E104" s="97"/>
    </row>
    <row r="105" spans="1:5" ht="18.75" x14ac:dyDescent="0.25">
      <c r="A105" s="2"/>
      <c r="B105" s="4"/>
      <c r="C105" s="4"/>
      <c r="D105" s="4"/>
      <c r="E105" s="4"/>
    </row>
    <row r="106" spans="1:5" ht="18.75" x14ac:dyDescent="0.25">
      <c r="A106" s="2"/>
      <c r="B106" s="4"/>
      <c r="C106" s="4"/>
      <c r="D106" s="4"/>
      <c r="E106" s="4"/>
    </row>
    <row r="107" spans="1:5" ht="18.75" x14ac:dyDescent="0.25">
      <c r="A107" s="2"/>
      <c r="B107" s="4"/>
      <c r="C107" s="4"/>
      <c r="D107" s="4"/>
      <c r="E107" s="4"/>
    </row>
    <row r="108" spans="1:5" ht="18.75" x14ac:dyDescent="0.25">
      <c r="A108" s="2"/>
      <c r="B108" s="4"/>
      <c r="C108" s="4"/>
      <c r="D108" s="4"/>
      <c r="E108" s="4"/>
    </row>
    <row r="109" spans="1:5" ht="18.75" x14ac:dyDescent="0.25">
      <c r="A109" s="2"/>
      <c r="B109" s="4"/>
      <c r="C109" s="4"/>
      <c r="D109" s="4"/>
      <c r="E109" s="4"/>
    </row>
    <row r="110" spans="1:5" ht="18.75" x14ac:dyDescent="0.25">
      <c r="A110" s="2"/>
      <c r="B110" s="4"/>
      <c r="C110" s="4"/>
      <c r="D110" s="4"/>
      <c r="E110" s="4"/>
    </row>
    <row r="111" spans="1:5" ht="18.75" x14ac:dyDescent="0.25">
      <c r="A111" s="2"/>
      <c r="B111" s="4"/>
      <c r="C111" s="4"/>
      <c r="D111" s="4"/>
      <c r="E111" s="4"/>
    </row>
    <row r="112" spans="1:5" ht="18.75" x14ac:dyDescent="0.25">
      <c r="A112" s="2"/>
      <c r="B112" s="4"/>
      <c r="C112" s="4"/>
      <c r="D112" s="4"/>
      <c r="E112" s="4"/>
    </row>
    <row r="113" spans="1:5" ht="18.75" x14ac:dyDescent="0.25">
      <c r="A113" s="2"/>
      <c r="B113" s="95"/>
      <c r="C113" s="96"/>
      <c r="D113" s="96"/>
      <c r="E113" s="97"/>
    </row>
    <row r="114" spans="1:5" ht="18.75" x14ac:dyDescent="0.25">
      <c r="A114" s="2"/>
      <c r="B114" s="4"/>
      <c r="C114" s="4"/>
      <c r="D114" s="4"/>
      <c r="E114" s="4"/>
    </row>
    <row r="115" spans="1:5" ht="18.75" x14ac:dyDescent="0.25">
      <c r="A115" s="2"/>
      <c r="B115" s="4"/>
      <c r="C115" s="4"/>
      <c r="D115" s="4"/>
      <c r="E115" s="4"/>
    </row>
    <row r="116" spans="1:5" ht="18.75" x14ac:dyDescent="0.25">
      <c r="A116" s="3"/>
      <c r="B116" s="95"/>
      <c r="C116" s="96"/>
      <c r="D116" s="96"/>
      <c r="E116" s="97"/>
    </row>
    <row r="117" spans="1:5" ht="18.75" x14ac:dyDescent="0.25">
      <c r="A117" s="2"/>
      <c r="B117" s="4"/>
      <c r="C117" s="4"/>
      <c r="D117" s="4"/>
      <c r="E117" s="4"/>
    </row>
    <row r="118" spans="1:5" ht="18.75" x14ac:dyDescent="0.25">
      <c r="A118" s="2"/>
      <c r="B118" s="4"/>
      <c r="C118" s="4"/>
      <c r="D118" s="4"/>
      <c r="E118" s="4"/>
    </row>
    <row r="119" spans="1:5" ht="18.75" x14ac:dyDescent="0.25">
      <c r="A119" s="2"/>
      <c r="B119" s="4"/>
      <c r="C119" s="4"/>
      <c r="D119" s="4"/>
      <c r="E119" s="4"/>
    </row>
    <row r="120" spans="1:5" ht="18.75" x14ac:dyDescent="0.25">
      <c r="A120" s="2"/>
      <c r="B120" s="4"/>
      <c r="C120" s="4"/>
      <c r="D120" s="4"/>
      <c r="E120" s="4"/>
    </row>
    <row r="121" spans="1:5" ht="18.75" x14ac:dyDescent="0.25">
      <c r="A121" s="2"/>
      <c r="B121" s="4"/>
      <c r="C121" s="4"/>
      <c r="D121" s="4"/>
      <c r="E121" s="4"/>
    </row>
    <row r="122" spans="1:5" ht="18.75" x14ac:dyDescent="0.25">
      <c r="A122" s="2"/>
      <c r="B122" s="95"/>
      <c r="C122" s="96"/>
      <c r="D122" s="96"/>
      <c r="E122" s="97"/>
    </row>
    <row r="123" spans="1:5" ht="18.75" x14ac:dyDescent="0.25">
      <c r="A123" s="2"/>
      <c r="B123" s="4"/>
      <c r="C123" s="4"/>
      <c r="D123" s="4"/>
      <c r="E123" s="4"/>
    </row>
    <row r="124" spans="1:5" ht="18.75" x14ac:dyDescent="0.25">
      <c r="A124" s="2"/>
      <c r="B124" s="4"/>
      <c r="C124" s="4"/>
      <c r="D124" s="4"/>
      <c r="E124" s="4"/>
    </row>
    <row r="125" spans="1:5" ht="18.75" x14ac:dyDescent="0.25">
      <c r="A125" s="2"/>
      <c r="B125" s="95"/>
      <c r="C125" s="96"/>
      <c r="D125" s="96"/>
      <c r="E125" s="97"/>
    </row>
    <row r="126" spans="1:5" ht="18.75" x14ac:dyDescent="0.25">
      <c r="A126" s="2"/>
      <c r="B126" s="4"/>
      <c r="C126" s="4"/>
      <c r="D126" s="4"/>
      <c r="E126" s="4"/>
    </row>
    <row r="127" spans="1:5" ht="18.75" x14ac:dyDescent="0.25">
      <c r="A127" s="2"/>
      <c r="B127" s="4"/>
      <c r="C127" s="4"/>
      <c r="D127" s="4"/>
      <c r="E127" s="4"/>
    </row>
    <row r="128" spans="1:5" ht="18.75" x14ac:dyDescent="0.25">
      <c r="A128" s="2"/>
      <c r="B128" s="4"/>
      <c r="C128" s="4"/>
      <c r="D128" s="4"/>
      <c r="E128" s="4"/>
    </row>
    <row r="129" spans="1:5" ht="18.75" x14ac:dyDescent="0.25">
      <c r="A129" s="2"/>
      <c r="B129" s="4"/>
      <c r="C129" s="4"/>
      <c r="D129" s="4"/>
      <c r="E129" s="4"/>
    </row>
    <row r="130" spans="1:5" ht="18.75" x14ac:dyDescent="0.25">
      <c r="A130" s="2"/>
      <c r="B130" s="4"/>
      <c r="C130" s="4"/>
      <c r="D130" s="4"/>
      <c r="E130" s="4"/>
    </row>
    <row r="131" spans="1:5" ht="18.75" x14ac:dyDescent="0.25">
      <c r="A131" s="2"/>
      <c r="B131" s="95"/>
      <c r="C131" s="96"/>
      <c r="D131" s="96"/>
      <c r="E131" s="97"/>
    </row>
    <row r="132" spans="1:5" ht="18.75" x14ac:dyDescent="0.25">
      <c r="A132" s="2"/>
      <c r="B132" s="4"/>
      <c r="C132" s="4"/>
      <c r="D132" s="4"/>
      <c r="E132" s="4"/>
    </row>
    <row r="133" spans="1:5" ht="18.75" x14ac:dyDescent="0.25">
      <c r="A133" s="2"/>
      <c r="B133" s="95"/>
      <c r="C133" s="96"/>
      <c r="D133" s="96"/>
      <c r="E133" s="97"/>
    </row>
    <row r="134" spans="1:5" ht="18.75" x14ac:dyDescent="0.25">
      <c r="A134" s="2"/>
      <c r="B134" s="4"/>
      <c r="C134" s="4"/>
      <c r="D134" s="4"/>
      <c r="E134" s="4"/>
    </row>
    <row r="135" spans="1:5" ht="18.75" x14ac:dyDescent="0.25">
      <c r="A135" s="3"/>
      <c r="B135" s="4"/>
      <c r="C135" s="4"/>
      <c r="D135" s="4"/>
      <c r="E135" s="4"/>
    </row>
    <row r="136" spans="1:5" ht="18.75" x14ac:dyDescent="0.25">
      <c r="A136" s="2"/>
      <c r="B136" s="4"/>
      <c r="C136" s="4"/>
      <c r="D136" s="4"/>
      <c r="E136" s="4"/>
    </row>
    <row r="137" spans="1:5" ht="18.75" x14ac:dyDescent="0.25">
      <c r="A137" s="2"/>
      <c r="B137" s="95"/>
      <c r="C137" s="96"/>
      <c r="D137" s="96"/>
      <c r="E137" s="97"/>
    </row>
    <row r="138" spans="1:5" ht="18.75" x14ac:dyDescent="0.25">
      <c r="A138" s="3"/>
      <c r="B138" s="4"/>
      <c r="C138" s="4"/>
      <c r="D138" s="4"/>
      <c r="E138" s="4"/>
    </row>
    <row r="139" spans="1:5" ht="18.75" x14ac:dyDescent="0.25">
      <c r="A139" s="2"/>
      <c r="B139" s="4"/>
      <c r="C139" s="4"/>
      <c r="D139" s="4"/>
      <c r="E139" s="4"/>
    </row>
    <row r="140" spans="1:5" ht="18.75" x14ac:dyDescent="0.25">
      <c r="A140" s="2"/>
      <c r="B140" s="4"/>
      <c r="C140" s="4"/>
      <c r="D140" s="4"/>
      <c r="E140" s="4"/>
    </row>
    <row r="141" spans="1:5" ht="18.75" x14ac:dyDescent="0.25">
      <c r="A141" s="2"/>
      <c r="B141" s="95"/>
      <c r="C141" s="96"/>
      <c r="D141" s="96"/>
      <c r="E141" s="97"/>
    </row>
    <row r="142" spans="1:5" ht="18.75" x14ac:dyDescent="0.25">
      <c r="A142" s="2"/>
      <c r="B142" s="4"/>
      <c r="C142" s="4"/>
      <c r="D142" s="4"/>
      <c r="E142" s="4"/>
    </row>
    <row r="143" spans="1:5" ht="18.75" x14ac:dyDescent="0.25">
      <c r="A143" s="2"/>
      <c r="B143" s="4"/>
      <c r="C143" s="4"/>
      <c r="D143" s="4"/>
      <c r="E143" s="4"/>
    </row>
    <row r="144" spans="1:5" ht="18.75" x14ac:dyDescent="0.25">
      <c r="A144" s="2"/>
      <c r="B144" s="4"/>
      <c r="C144" s="4"/>
      <c r="D144" s="4"/>
      <c r="E144" s="4"/>
    </row>
    <row r="145" spans="1:5" ht="18.75" x14ac:dyDescent="0.25">
      <c r="A145" s="2"/>
      <c r="B145" s="4"/>
      <c r="C145" s="4"/>
      <c r="D145" s="4"/>
      <c r="E145" s="4"/>
    </row>
    <row r="146" spans="1:5" ht="18.75" x14ac:dyDescent="0.25">
      <c r="A146" s="2"/>
      <c r="B146" s="4"/>
      <c r="C146" s="4"/>
      <c r="D146" s="4"/>
      <c r="E146" s="4"/>
    </row>
    <row r="147" spans="1:5" ht="18.75" x14ac:dyDescent="0.25">
      <c r="A147" s="2"/>
      <c r="B147" s="4"/>
      <c r="C147" s="4"/>
      <c r="D147" s="4"/>
      <c r="E147" s="4"/>
    </row>
    <row r="148" spans="1:5" ht="18.75" x14ac:dyDescent="0.25">
      <c r="A148" s="2"/>
      <c r="B148" s="4"/>
      <c r="C148" s="4"/>
      <c r="D148" s="4"/>
      <c r="E148" s="4"/>
    </row>
    <row r="149" spans="1:5" ht="18.75" x14ac:dyDescent="0.25">
      <c r="A149" s="2"/>
      <c r="B149" s="4"/>
      <c r="C149" s="4"/>
      <c r="D149" s="4"/>
      <c r="E149" s="4"/>
    </row>
    <row r="150" spans="1:5" ht="18.75" x14ac:dyDescent="0.25">
      <c r="A150" s="2"/>
      <c r="B150" s="95"/>
      <c r="C150" s="96"/>
      <c r="D150" s="96"/>
      <c r="E150" s="97"/>
    </row>
    <row r="151" spans="1:5" ht="18.75" x14ac:dyDescent="0.25">
      <c r="A151" s="2"/>
      <c r="B151" s="95"/>
      <c r="C151" s="96"/>
      <c r="D151" s="96"/>
      <c r="E151" s="97"/>
    </row>
    <row r="152" spans="1:5" ht="18.75" x14ac:dyDescent="0.25">
      <c r="A152" s="3"/>
      <c r="B152" s="4"/>
      <c r="C152" s="4"/>
      <c r="D152" s="4"/>
      <c r="E152" s="4"/>
    </row>
    <row r="153" spans="1:5" ht="18.75" x14ac:dyDescent="0.25">
      <c r="A153" s="2"/>
      <c r="B153" s="4"/>
      <c r="C153" s="4"/>
      <c r="D153" s="4"/>
      <c r="E153" s="4"/>
    </row>
    <row r="154" spans="1:5" ht="18.75" x14ac:dyDescent="0.25">
      <c r="A154" s="2"/>
      <c r="B154" s="4"/>
      <c r="C154" s="4"/>
      <c r="D154" s="4"/>
      <c r="E154" s="4"/>
    </row>
    <row r="155" spans="1:5" ht="18.75" x14ac:dyDescent="0.25">
      <c r="A155" s="2"/>
      <c r="B155" s="4"/>
      <c r="C155" s="4"/>
      <c r="D155" s="4"/>
      <c r="E155" s="4"/>
    </row>
    <row r="156" spans="1:5" ht="18.75" x14ac:dyDescent="0.25">
      <c r="A156" s="2"/>
      <c r="B156" s="95"/>
      <c r="C156" s="96"/>
      <c r="D156" s="96"/>
      <c r="E156" s="97"/>
    </row>
    <row r="157" spans="1:5" ht="18.75" x14ac:dyDescent="0.25">
      <c r="A157" s="2"/>
      <c r="B157" s="95"/>
      <c r="C157" s="96"/>
      <c r="D157" s="96"/>
      <c r="E157" s="97"/>
    </row>
    <row r="158" spans="1:5" ht="18.75" x14ac:dyDescent="0.25">
      <c r="A158" s="3"/>
      <c r="B158" s="4"/>
      <c r="C158" s="4"/>
      <c r="D158" s="4"/>
      <c r="E158" s="4"/>
    </row>
    <row r="159" spans="1:5" ht="18.75" x14ac:dyDescent="0.25">
      <c r="A159" s="2"/>
      <c r="B159" s="4"/>
      <c r="C159" s="4"/>
      <c r="D159" s="4"/>
      <c r="E159" s="4"/>
    </row>
    <row r="160" spans="1:5" ht="18.75" x14ac:dyDescent="0.25">
      <c r="A160" s="2"/>
      <c r="B160" s="4"/>
      <c r="C160" s="4"/>
      <c r="D160" s="4"/>
      <c r="E160" s="4"/>
    </row>
    <row r="161" spans="1:5" ht="18.75" x14ac:dyDescent="0.25">
      <c r="A161" s="2"/>
      <c r="B161" s="4"/>
      <c r="C161" s="4"/>
      <c r="D161" s="4"/>
      <c r="E161" s="4"/>
    </row>
    <row r="162" spans="1:5" ht="18.75" x14ac:dyDescent="0.25">
      <c r="A162" s="2"/>
      <c r="B162" s="4"/>
      <c r="C162" s="4"/>
      <c r="D162" s="4"/>
      <c r="E162" s="4"/>
    </row>
    <row r="163" spans="1:5" ht="18.75" x14ac:dyDescent="0.25">
      <c r="A163" s="2"/>
      <c r="B163" s="4"/>
      <c r="C163" s="4"/>
      <c r="D163" s="4"/>
      <c r="E163" s="4"/>
    </row>
    <row r="164" spans="1:5" ht="18.75" x14ac:dyDescent="0.25">
      <c r="A164" s="2"/>
      <c r="B164" s="95"/>
      <c r="C164" s="96"/>
      <c r="D164" s="96"/>
      <c r="E164" s="97"/>
    </row>
    <row r="165" spans="1:5" ht="18.75" x14ac:dyDescent="0.25">
      <c r="A165" s="2"/>
      <c r="B165" s="4"/>
      <c r="C165" s="4"/>
      <c r="D165" s="4"/>
      <c r="E165" s="4"/>
    </row>
    <row r="166" spans="1:5" ht="18.75" x14ac:dyDescent="0.25">
      <c r="A166" s="2"/>
      <c r="B166" s="4"/>
      <c r="C166" s="4"/>
      <c r="D166" s="4"/>
      <c r="E166" s="4"/>
    </row>
    <row r="167" spans="1:5" ht="18.75" x14ac:dyDescent="0.25">
      <c r="A167" s="2"/>
      <c r="B167" s="4"/>
      <c r="C167" s="4"/>
      <c r="D167" s="4"/>
      <c r="E167" s="4"/>
    </row>
    <row r="168" spans="1:5" ht="18.75" x14ac:dyDescent="0.25">
      <c r="A168" s="2"/>
      <c r="B168" s="4"/>
      <c r="C168" s="4"/>
      <c r="D168" s="4"/>
      <c r="E168" s="4"/>
    </row>
    <row r="169" spans="1:5" ht="18.75" x14ac:dyDescent="0.25">
      <c r="A169" s="2"/>
      <c r="B169" s="4"/>
      <c r="C169" s="4"/>
      <c r="D169" s="4"/>
      <c r="E169" s="4"/>
    </row>
    <row r="170" spans="1:5" ht="18.75" x14ac:dyDescent="0.25">
      <c r="A170" s="2"/>
      <c r="B170" s="4"/>
      <c r="C170" s="4"/>
      <c r="D170" s="4"/>
      <c r="E170" s="4"/>
    </row>
    <row r="171" spans="1:5" ht="18.75" x14ac:dyDescent="0.25">
      <c r="A171" s="2"/>
      <c r="B171" s="4"/>
      <c r="C171" s="4"/>
      <c r="D171" s="4"/>
      <c r="E171" s="4"/>
    </row>
    <row r="172" spans="1:5" ht="18.75" x14ac:dyDescent="0.25">
      <c r="A172" s="2"/>
      <c r="B172" s="4"/>
      <c r="C172" s="4"/>
      <c r="D172" s="4"/>
      <c r="E172" s="4"/>
    </row>
    <row r="173" spans="1:5" ht="18.75" x14ac:dyDescent="0.25">
      <c r="A173" s="2"/>
      <c r="B173" s="4"/>
      <c r="C173" s="4"/>
      <c r="D173" s="4"/>
      <c r="E173" s="4"/>
    </row>
    <row r="174" spans="1:5" ht="18.75" x14ac:dyDescent="0.25">
      <c r="A174" s="2"/>
      <c r="B174" s="4"/>
      <c r="C174" s="4"/>
      <c r="D174" s="4"/>
      <c r="E174" s="4"/>
    </row>
    <row r="175" spans="1:5" ht="18.75" x14ac:dyDescent="0.25">
      <c r="A175" s="2"/>
      <c r="B175" s="4"/>
      <c r="C175" s="4"/>
      <c r="D175" s="4"/>
      <c r="E175" s="4"/>
    </row>
    <row r="176" spans="1:5" ht="18.75" x14ac:dyDescent="0.25">
      <c r="A176" s="2"/>
      <c r="B176" s="4"/>
      <c r="C176" s="4"/>
      <c r="D176" s="4"/>
      <c r="E176" s="4"/>
    </row>
    <row r="177" spans="1:5" ht="18.75" x14ac:dyDescent="0.25">
      <c r="A177" s="2"/>
      <c r="B177" s="4"/>
      <c r="C177" s="4"/>
      <c r="D177" s="4"/>
      <c r="E177" s="4"/>
    </row>
    <row r="178" spans="1:5" ht="18.75" x14ac:dyDescent="0.25">
      <c r="A178" s="2"/>
      <c r="B178" s="4"/>
      <c r="C178" s="4"/>
      <c r="D178" s="4"/>
      <c r="E178" s="4"/>
    </row>
    <row r="179" spans="1:5" ht="18.75" x14ac:dyDescent="0.25">
      <c r="A179" s="2"/>
      <c r="B179" s="4"/>
      <c r="C179" s="4"/>
      <c r="D179" s="4"/>
      <c r="E179" s="4"/>
    </row>
    <row r="180" spans="1:5" ht="18.75" x14ac:dyDescent="0.25">
      <c r="A180" s="2"/>
      <c r="B180" s="4"/>
      <c r="C180" s="4"/>
      <c r="D180" s="4"/>
      <c r="E180" s="4"/>
    </row>
    <row r="181" spans="1:5" ht="18.75" x14ac:dyDescent="0.25">
      <c r="A181" s="2"/>
      <c r="B181" s="4"/>
      <c r="C181" s="4"/>
      <c r="D181" s="4"/>
      <c r="E181" s="4"/>
    </row>
    <row r="182" spans="1:5" ht="18.75" x14ac:dyDescent="0.25">
      <c r="A182" s="2"/>
      <c r="B182" s="4"/>
      <c r="C182" s="4"/>
      <c r="D182" s="4"/>
      <c r="E182" s="4"/>
    </row>
    <row r="183" spans="1:5" ht="18.75" x14ac:dyDescent="0.25">
      <c r="A183" s="2"/>
      <c r="B183" s="4"/>
      <c r="C183" s="4"/>
      <c r="D183" s="4"/>
      <c r="E183" s="4"/>
    </row>
    <row r="184" spans="1:5" ht="18.75" x14ac:dyDescent="0.25">
      <c r="A184" s="2"/>
      <c r="B184" s="4"/>
      <c r="C184" s="4"/>
      <c r="D184" s="4"/>
      <c r="E184" s="4"/>
    </row>
    <row r="185" spans="1:5" ht="18.75" x14ac:dyDescent="0.25">
      <c r="A185" s="2"/>
      <c r="B185" s="4"/>
      <c r="C185" s="4"/>
      <c r="D185" s="4"/>
      <c r="E185" s="4"/>
    </row>
    <row r="186" spans="1:5" ht="18.75" x14ac:dyDescent="0.25">
      <c r="A186" s="2"/>
      <c r="B186" s="4"/>
      <c r="C186" s="4"/>
      <c r="D186" s="4"/>
      <c r="E186" s="4"/>
    </row>
    <row r="187" spans="1:5" ht="18.75" x14ac:dyDescent="0.25">
      <c r="A187" s="2"/>
      <c r="B187" s="4"/>
      <c r="C187" s="4"/>
      <c r="D187" s="4"/>
      <c r="E187" s="4"/>
    </row>
    <row r="188" spans="1:5" ht="18.75" x14ac:dyDescent="0.25">
      <c r="A188" s="2"/>
      <c r="B188" s="4"/>
      <c r="C188" s="4"/>
      <c r="D188" s="4"/>
      <c r="E188" s="4"/>
    </row>
    <row r="189" spans="1:5" ht="18.75" x14ac:dyDescent="0.25">
      <c r="A189" s="2"/>
      <c r="B189" s="4"/>
      <c r="C189" s="4"/>
      <c r="D189" s="4"/>
      <c r="E189" s="4"/>
    </row>
    <row r="190" spans="1:5" ht="18.75" x14ac:dyDescent="0.25">
      <c r="A190" s="2"/>
      <c r="B190" s="4"/>
      <c r="C190" s="4"/>
      <c r="D190" s="4"/>
      <c r="E190" s="4"/>
    </row>
    <row r="191" spans="1:5" ht="18.75" x14ac:dyDescent="0.25">
      <c r="A191" s="2"/>
      <c r="B191" s="4"/>
      <c r="C191" s="4"/>
      <c r="D191" s="4"/>
      <c r="E191" s="4"/>
    </row>
    <row r="192" spans="1:5" ht="18.75" x14ac:dyDescent="0.25">
      <c r="A192" s="2"/>
      <c r="B192" s="4"/>
      <c r="C192" s="4"/>
      <c r="D192" s="4"/>
      <c r="E192" s="4"/>
    </row>
    <row r="193" spans="1:5" ht="18.75" x14ac:dyDescent="0.25">
      <c r="A193" s="2"/>
      <c r="B193" s="4"/>
      <c r="C193" s="4"/>
      <c r="D193" s="4"/>
      <c r="E193" s="4"/>
    </row>
    <row r="194" spans="1:5" ht="18.75" x14ac:dyDescent="0.25">
      <c r="A194" s="5"/>
      <c r="B194" s="95"/>
      <c r="C194" s="96"/>
      <c r="D194" s="96"/>
      <c r="E194" s="97"/>
    </row>
    <row r="195" spans="1:5" ht="18.75" x14ac:dyDescent="0.25">
      <c r="A195" s="2"/>
      <c r="B195" s="95"/>
      <c r="C195" s="96"/>
      <c r="D195" s="96"/>
      <c r="E195" s="97"/>
    </row>
    <row r="196" spans="1:5" ht="18.75" x14ac:dyDescent="0.25">
      <c r="A196" s="2"/>
      <c r="B196" s="95"/>
      <c r="C196" s="96"/>
      <c r="D196" s="96"/>
      <c r="E196" s="97"/>
    </row>
    <row r="197" spans="1:5" ht="18.75" x14ac:dyDescent="0.25">
      <c r="A197" s="2"/>
      <c r="B197" s="95"/>
      <c r="C197" s="96"/>
      <c r="D197" s="96"/>
      <c r="E197" s="97"/>
    </row>
    <row r="198" spans="1:5" ht="18.75" x14ac:dyDescent="0.25">
      <c r="A198" s="2"/>
      <c r="B198" s="4"/>
      <c r="C198" s="4"/>
      <c r="D198" s="4"/>
      <c r="E198" s="4"/>
    </row>
    <row r="199" spans="1:5" ht="18.75" x14ac:dyDescent="0.25">
      <c r="A199" s="2"/>
      <c r="B199" s="4"/>
      <c r="C199" s="4"/>
      <c r="D199" s="4"/>
      <c r="E199" s="4"/>
    </row>
    <row r="200" spans="1:5" ht="18.75" x14ac:dyDescent="0.25">
      <c r="A200" s="2"/>
      <c r="B200" s="4"/>
      <c r="C200" s="4"/>
      <c r="D200" s="4"/>
      <c r="E200" s="4"/>
    </row>
    <row r="201" spans="1:5" ht="18.75" x14ac:dyDescent="0.25">
      <c r="A201" s="2"/>
      <c r="B201" s="4"/>
      <c r="C201" s="4"/>
      <c r="D201" s="4"/>
      <c r="E201" s="4"/>
    </row>
    <row r="202" spans="1:5" ht="18.75" x14ac:dyDescent="0.25">
      <c r="A202" s="2"/>
      <c r="B202" s="95"/>
      <c r="C202" s="96"/>
      <c r="D202" s="96"/>
      <c r="E202" s="97"/>
    </row>
    <row r="203" spans="1:5" ht="18.75" x14ac:dyDescent="0.25">
      <c r="A203" s="2"/>
      <c r="B203" s="4"/>
      <c r="C203" s="4"/>
      <c r="D203" s="4"/>
      <c r="E203" s="4"/>
    </row>
    <row r="204" spans="1:5" ht="18.75" x14ac:dyDescent="0.25">
      <c r="A204" s="2"/>
      <c r="B204" s="4"/>
      <c r="C204" s="4"/>
      <c r="D204" s="4"/>
      <c r="E204" s="4"/>
    </row>
    <row r="205" spans="1:5" ht="18.75" x14ac:dyDescent="0.25">
      <c r="A205" s="2"/>
      <c r="B205" s="4"/>
      <c r="C205" s="4"/>
      <c r="D205" s="4"/>
      <c r="E205" s="4"/>
    </row>
    <row r="206" spans="1:5" ht="18.75" x14ac:dyDescent="0.25">
      <c r="A206" s="2"/>
      <c r="B206" s="4"/>
      <c r="C206" s="4"/>
      <c r="D206" s="4"/>
      <c r="E206" s="4"/>
    </row>
    <row r="207" spans="1:5" ht="18.75" x14ac:dyDescent="0.25">
      <c r="A207" s="2"/>
      <c r="B207" s="4"/>
      <c r="C207" s="4"/>
      <c r="D207" s="4"/>
      <c r="E207" s="4"/>
    </row>
  </sheetData>
  <mergeCells count="37">
    <mergeCell ref="B28:E28"/>
    <mergeCell ref="B5:E5"/>
    <mergeCell ref="B6:E6"/>
    <mergeCell ref="B9:E9"/>
    <mergeCell ref="B22:E22"/>
    <mergeCell ref="B27:E27"/>
    <mergeCell ref="B103:E103"/>
    <mergeCell ref="B31:E31"/>
    <mergeCell ref="B43:E43"/>
    <mergeCell ref="B49:E49"/>
    <mergeCell ref="B64:E64"/>
    <mergeCell ref="B70:E70"/>
    <mergeCell ref="B71:E71"/>
    <mergeCell ref="B77:E77"/>
    <mergeCell ref="B87:E87"/>
    <mergeCell ref="B100:E100"/>
    <mergeCell ref="B101:E101"/>
    <mergeCell ref="B102:E102"/>
    <mergeCell ref="B156:E156"/>
    <mergeCell ref="B104:E104"/>
    <mergeCell ref="B113:E113"/>
    <mergeCell ref="B116:E116"/>
    <mergeCell ref="B122:E122"/>
    <mergeCell ref="B125:E125"/>
    <mergeCell ref="B131:E131"/>
    <mergeCell ref="B133:E133"/>
    <mergeCell ref="B137:E137"/>
    <mergeCell ref="B141:E141"/>
    <mergeCell ref="B150:E150"/>
    <mergeCell ref="B151:E151"/>
    <mergeCell ref="B202:E202"/>
    <mergeCell ref="B157:E157"/>
    <mergeCell ref="B164:E164"/>
    <mergeCell ref="B194:E194"/>
    <mergeCell ref="B195:E195"/>
    <mergeCell ref="B196:E196"/>
    <mergeCell ref="B197:E197"/>
  </mergeCells>
  <hyperlinks>
    <hyperlink ref="E4" r:id="rId1" location="fn1" display="https://www.bea.gov/scb/account_articles/national/0797fr/table3.htm - fn1" xr:uid="{00000000-0004-0000-0200-000000000000}"/>
    <hyperlink ref="A6" r:id="rId2" location="fn2" display="https://www.bea.gov/scb/account_articles/national/0797fr/table3.htm - fn2" xr:uid="{00000000-0004-0000-0200-000001000000}"/>
    <hyperlink ref="A10" r:id="rId3" location="fn3" display="https://www.bea.gov/scb/account_articles/national/0797fr/table3.htm - fn3" xr:uid="{00000000-0004-0000-0200-000002000000}"/>
    <hyperlink ref="A11" r:id="rId4" location="fn3" display="fn3" xr:uid="{00000000-0004-0000-0200-000003000000}"/>
    <hyperlink ref="A12" r:id="rId5" location="fn4" display="https://www.bea.gov/scb/account_articles/national/0797fr/table3.htm - fn4" xr:uid="{00000000-0004-0000-0200-000004000000}"/>
    <hyperlink ref="A13" r:id="rId6" location="fn5" display="https://www.bea.gov/scb/account_articles/national/0797fr/table3.htm - fn5" xr:uid="{00000000-0004-0000-0200-000005000000}"/>
    <hyperlink ref="A14" r:id="rId7" location="fn6" display="https://www.bea.gov/scb/account_articles/national/0797fr/table3.htm - fn6" xr:uid="{00000000-0004-0000-0200-000006000000}"/>
    <hyperlink ref="A15" r:id="rId8" location="fn7" display="https://www.bea.gov/scb/account_articles/national/0797fr/table3.htm - fn7" xr:uid="{00000000-0004-0000-0200-000007000000}"/>
    <hyperlink ref="A16" r:id="rId9" location="fn8" display="https://www.bea.gov/scb/account_articles/national/0797fr/table3.htm - fn8" xr:uid="{00000000-0004-0000-0200-000008000000}"/>
    <hyperlink ref="A17" r:id="rId10" location="fn8" display="https://www.bea.gov/scb/account_articles/national/0797fr/table3.htm - fn8" xr:uid="{00000000-0004-0000-0200-000009000000}"/>
    <hyperlink ref="A18" r:id="rId11" location="fn9" display="https://www.bea.gov/scb/account_articles/national/0797fr/table3.htm - fn9" xr:uid="{00000000-0004-0000-0200-00000A000000}"/>
    <hyperlink ref="A23" r:id="rId12" location="fn10" display="https://www.bea.gov/scb/account_articles/national/0797fr/table3.htm - fn10" xr:uid="{00000000-0004-0000-0200-00000B000000}"/>
    <hyperlink ref="A24" r:id="rId13" location="fn10" display="https://www.bea.gov/scb/account_articles/national/0797fr/table3.htm - fn10" xr:uid="{00000000-0004-0000-0200-00000C000000}"/>
    <hyperlink ref="A26" r:id="rId14" location="fn11" display="https://www.bea.gov/scb/account_articles/national/0797fr/table3.htm - fn11" xr:uid="{00000000-0004-0000-0200-00000D000000}"/>
    <hyperlink ref="A36" r:id="rId15" location="fn12" display="https://www.bea.gov/scb/account_articles/national/0797fr/table3.htm - fn12" xr:uid="{00000000-0004-0000-0200-00000E000000}"/>
    <hyperlink ref="A37" r:id="rId16" location="fn12" display="https://www.bea.gov/scb/account_articles/national/0797fr/table3.htm - fn12" xr:uid="{00000000-0004-0000-0200-00000F000000}"/>
    <hyperlink ref="A38" r:id="rId17" location="fn13" display="https://www.bea.gov/scb/account_articles/national/0797fr/table3.htm - fn13" xr:uid="{00000000-0004-0000-0200-000010000000}"/>
    <hyperlink ref="A39" r:id="rId18" location="fn13" display="https://www.bea.gov/scb/account_articles/national/0797fr/table3.htm - fn13" xr:uid="{00000000-0004-0000-0200-000011000000}"/>
    <hyperlink ref="A44" r:id="rId19" location="fn14" display="https://www.bea.gov/scb/account_articles/national/0797fr/table3.htm - fn14" xr:uid="{00000000-0004-0000-0200-000012000000}"/>
    <hyperlink ref="A45" r:id="rId20" location="fn14" display="https://www.bea.gov/scb/account_articles/national/0797fr/table3.htm - fn14" xr:uid="{00000000-0004-0000-0200-000013000000}"/>
    <hyperlink ref="A46" r:id="rId21" location="fn15" display="https://www.bea.gov/scb/account_articles/national/0797fr/table3.htm - fn15" xr:uid="{00000000-0004-0000-0200-000014000000}"/>
    <hyperlink ref="A47" r:id="rId22" location="fn16" display="https://www.bea.gov/scb/account_articles/national/0797fr/table3.htm - fn16" xr:uid="{00000000-0004-0000-0200-000015000000}"/>
    <hyperlink ref="A48" r:id="rId23" location="fn4" display="https://www.bea.gov/scb/account_articles/national/0797fr/table3.htm - fn4" xr:uid="{00000000-0004-0000-0200-000016000000}"/>
  </hyperlinks>
  <pageMargins left="0.7" right="0.7" top="0.75" bottom="0.75" header="0.3" footer="0.3"/>
  <pageSetup orientation="portrait" verticalDpi="4294967295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topLeftCell="A18" workbookViewId="0">
      <selection activeCell="B4" sqref="B4"/>
    </sheetView>
  </sheetViews>
  <sheetFormatPr defaultRowHeight="15" x14ac:dyDescent="0.25"/>
  <cols>
    <col min="1" max="1" width="15.85546875" customWidth="1"/>
    <col min="2" max="2" width="33.28515625" bestFit="1" customWidth="1"/>
    <col min="3" max="3" width="21.5703125" bestFit="1" customWidth="1"/>
    <col min="4" max="4" width="15.28515625" bestFit="1" customWidth="1"/>
  </cols>
  <sheetData>
    <row r="1" spans="1:6" x14ac:dyDescent="0.25">
      <c r="A1" s="45" t="s">
        <v>128</v>
      </c>
      <c r="B1" s="45"/>
      <c r="C1" s="45"/>
      <c r="D1" s="45"/>
    </row>
    <row r="2" spans="1:6" x14ac:dyDescent="0.25">
      <c r="A2" s="57" t="s">
        <v>497</v>
      </c>
      <c r="B2" s="57" t="s">
        <v>496</v>
      </c>
      <c r="C2" s="57" t="s">
        <v>498</v>
      </c>
      <c r="D2" s="57" t="s">
        <v>495</v>
      </c>
    </row>
    <row r="3" spans="1:6" ht="15.75" x14ac:dyDescent="0.25">
      <c r="A3" s="58" t="s">
        <v>85</v>
      </c>
      <c r="B3" s="58" t="s">
        <v>569</v>
      </c>
      <c r="C3" s="59">
        <v>13</v>
      </c>
      <c r="D3" s="42">
        <v>0.31190000000000001</v>
      </c>
      <c r="F3" t="s">
        <v>568</v>
      </c>
    </row>
    <row r="4" spans="1:6" x14ac:dyDescent="0.25">
      <c r="A4" s="61" t="s">
        <v>86</v>
      </c>
      <c r="B4" s="62" t="s">
        <v>87</v>
      </c>
      <c r="C4" s="59">
        <v>13</v>
      </c>
      <c r="D4" s="60">
        <f>+'Depreciation rates '!B15</f>
        <v>9.1700000000000004E-2</v>
      </c>
    </row>
    <row r="5" spans="1:6" x14ac:dyDescent="0.25">
      <c r="A5" s="58" t="s">
        <v>88</v>
      </c>
      <c r="B5" s="62" t="s">
        <v>89</v>
      </c>
      <c r="C5" s="59">
        <v>14</v>
      </c>
      <c r="D5" s="60">
        <f>+'Depreciation rates '!B16</f>
        <v>5.16E-2</v>
      </c>
    </row>
    <row r="6" spans="1:6" x14ac:dyDescent="0.25">
      <c r="A6" s="58" t="s">
        <v>90</v>
      </c>
      <c r="B6" s="62" t="s">
        <v>91</v>
      </c>
      <c r="C6" s="59">
        <v>14</v>
      </c>
      <c r="D6" s="60">
        <f>+'Depreciation rates '!B17</f>
        <v>0.20630000000000001</v>
      </c>
    </row>
    <row r="7" spans="1:6" x14ac:dyDescent="0.25">
      <c r="A7" s="58" t="s">
        <v>92</v>
      </c>
      <c r="B7" s="62" t="s">
        <v>93</v>
      </c>
      <c r="C7" s="59">
        <v>17</v>
      </c>
      <c r="D7" s="60">
        <f>+'Depreciation rates '!B18</f>
        <v>0.1225</v>
      </c>
    </row>
    <row r="8" spans="1:6" x14ac:dyDescent="0.25">
      <c r="A8" s="58" t="s">
        <v>94</v>
      </c>
      <c r="B8" s="62" t="s">
        <v>95</v>
      </c>
      <c r="C8" s="59">
        <v>18</v>
      </c>
      <c r="D8" s="60">
        <f>+'Depreciation rates '!B19</f>
        <v>0.1031</v>
      </c>
    </row>
    <row r="9" spans="1:6" x14ac:dyDescent="0.25">
      <c r="A9" s="58" t="s">
        <v>96</v>
      </c>
      <c r="B9" s="62" t="s">
        <v>97</v>
      </c>
      <c r="C9" s="59">
        <v>19</v>
      </c>
      <c r="D9" s="60">
        <f>+'Depreciation rates '!B20</f>
        <v>0.1072</v>
      </c>
    </row>
    <row r="10" spans="1:6" x14ac:dyDescent="0.25">
      <c r="A10" s="58" t="s">
        <v>98</v>
      </c>
      <c r="B10" s="62" t="s">
        <v>99</v>
      </c>
      <c r="C10" s="59">
        <v>20</v>
      </c>
      <c r="D10" s="60">
        <f>+'Depreciation rates '!B21</f>
        <v>0.05</v>
      </c>
    </row>
    <row r="11" spans="1:6" x14ac:dyDescent="0.25">
      <c r="A11" s="63" t="s">
        <v>109</v>
      </c>
      <c r="B11" s="58" t="s">
        <v>110</v>
      </c>
      <c r="C11" s="59">
        <v>30</v>
      </c>
      <c r="D11" s="60">
        <f>+'Depreciation rates '!B36</f>
        <v>0.13750000000000001</v>
      </c>
    </row>
    <row r="12" spans="1:6" x14ac:dyDescent="0.25">
      <c r="A12" s="61" t="s">
        <v>111</v>
      </c>
      <c r="B12" s="58" t="s">
        <v>112</v>
      </c>
      <c r="C12" s="59">
        <v>30</v>
      </c>
      <c r="D12" s="60">
        <f>+'Depreciation rates '!B37</f>
        <v>0.1179</v>
      </c>
    </row>
    <row r="13" spans="1:6" x14ac:dyDescent="0.25">
      <c r="A13" s="63" t="s">
        <v>115</v>
      </c>
      <c r="B13" s="58" t="s">
        <v>116</v>
      </c>
      <c r="C13" s="59">
        <v>33</v>
      </c>
      <c r="D13" s="60">
        <f>+'Depreciation rates '!B38</f>
        <v>0.1452</v>
      </c>
    </row>
    <row r="14" spans="1:6" x14ac:dyDescent="0.25">
      <c r="A14" s="61" t="s">
        <v>119</v>
      </c>
      <c r="B14" s="58" t="s">
        <v>120</v>
      </c>
      <c r="C14" s="59">
        <v>33</v>
      </c>
      <c r="D14" s="60">
        <f>+'Depreciation rates '!B39</f>
        <v>0.1633</v>
      </c>
    </row>
    <row r="15" spans="1:6" x14ac:dyDescent="0.25">
      <c r="A15" s="63" t="s">
        <v>113</v>
      </c>
      <c r="B15" s="58" t="s">
        <v>114</v>
      </c>
      <c r="C15" s="59">
        <v>33</v>
      </c>
      <c r="D15" s="60">
        <f>+'Depreciation rates '!B40</f>
        <v>0.1179</v>
      </c>
    </row>
    <row r="16" spans="1:6" x14ac:dyDescent="0.25">
      <c r="A16" s="58" t="s">
        <v>117</v>
      </c>
      <c r="B16" s="62" t="s">
        <v>118</v>
      </c>
      <c r="C16" s="59">
        <v>36</v>
      </c>
      <c r="D16" s="60">
        <f>+'Depreciation rates '!B41</f>
        <v>0.155</v>
      </c>
    </row>
    <row r="17" spans="1:4" x14ac:dyDescent="0.25">
      <c r="A17" s="58" t="s">
        <v>121</v>
      </c>
      <c r="B17" s="58" t="s">
        <v>122</v>
      </c>
      <c r="C17" s="59">
        <v>39</v>
      </c>
      <c r="D17" s="60">
        <f>+'Depreciation rates '!B42</f>
        <v>0.15</v>
      </c>
    </row>
    <row r="18" spans="1:4" x14ac:dyDescent="0.25">
      <c r="A18" s="58" t="s">
        <v>123</v>
      </c>
      <c r="B18" s="58" t="s">
        <v>124</v>
      </c>
      <c r="C18" s="59">
        <v>40</v>
      </c>
      <c r="D18" s="60">
        <f>+AVERAGE('Depreciation rates '!B44:B45)</f>
        <v>0.1575</v>
      </c>
    </row>
    <row r="19" spans="1:4" x14ac:dyDescent="0.25">
      <c r="A19" s="63" t="s">
        <v>125</v>
      </c>
      <c r="B19" s="58" t="s">
        <v>126</v>
      </c>
      <c r="C19" s="59">
        <v>41</v>
      </c>
      <c r="D19" s="60">
        <f>+'Depreciation rates '!B47</f>
        <v>0.18340000000000001</v>
      </c>
    </row>
    <row r="20" spans="1:4" x14ac:dyDescent="0.25">
      <c r="A20" s="63" t="s">
        <v>127</v>
      </c>
      <c r="B20" s="58" t="s">
        <v>50</v>
      </c>
      <c r="C20" s="59">
        <v>29</v>
      </c>
      <c r="D20" s="60">
        <f>+'Depreciation rates '!B48</f>
        <v>0.14729999999999999</v>
      </c>
    </row>
    <row r="21" spans="1:4" x14ac:dyDescent="0.25">
      <c r="A21" s="63" t="s">
        <v>83</v>
      </c>
      <c r="B21" s="58" t="s">
        <v>84</v>
      </c>
      <c r="C21" s="59">
        <v>11</v>
      </c>
      <c r="D21" s="60">
        <f>+'Depreciation rates '!B13</f>
        <v>0.18</v>
      </c>
    </row>
    <row r="22" spans="1:4" x14ac:dyDescent="0.25">
      <c r="A22" s="61" t="s">
        <v>57</v>
      </c>
      <c r="B22" s="62" t="s">
        <v>58</v>
      </c>
      <c r="C22" s="59">
        <v>4</v>
      </c>
      <c r="D22" s="60">
        <f>+'Depreciation rates '!$B$8</f>
        <v>0.31190000000000001</v>
      </c>
    </row>
    <row r="23" spans="1:4" x14ac:dyDescent="0.25">
      <c r="A23" s="58" t="s">
        <v>59</v>
      </c>
      <c r="B23" s="62" t="s">
        <v>60</v>
      </c>
      <c r="C23" s="59">
        <v>4</v>
      </c>
      <c r="D23" s="60">
        <f>+'Depreciation rates '!$B$8</f>
        <v>0.31190000000000001</v>
      </c>
    </row>
    <row r="24" spans="1:4" x14ac:dyDescent="0.25">
      <c r="A24" s="58" t="s">
        <v>61</v>
      </c>
      <c r="B24" s="62" t="s">
        <v>62</v>
      </c>
      <c r="C24" s="59">
        <v>4</v>
      </c>
      <c r="D24" s="60">
        <f>+'Depreciation rates '!$B$8</f>
        <v>0.31190000000000001</v>
      </c>
    </row>
    <row r="25" spans="1:4" x14ac:dyDescent="0.25">
      <c r="A25" s="58" t="s">
        <v>63</v>
      </c>
      <c r="B25" s="62" t="s">
        <v>64</v>
      </c>
      <c r="C25" s="59">
        <v>4</v>
      </c>
      <c r="D25" s="60">
        <f>+'Depreciation rates '!$B$8</f>
        <v>0.31190000000000001</v>
      </c>
    </row>
    <row r="26" spans="1:4" x14ac:dyDescent="0.25">
      <c r="A26" s="58" t="s">
        <v>65</v>
      </c>
      <c r="B26" s="62" t="s">
        <v>66</v>
      </c>
      <c r="C26" s="59">
        <v>4</v>
      </c>
      <c r="D26" s="60">
        <f>+'Depreciation rates '!$B$8</f>
        <v>0.31190000000000001</v>
      </c>
    </row>
    <row r="27" spans="1:4" x14ac:dyDescent="0.25">
      <c r="A27" s="58" t="s">
        <v>67</v>
      </c>
      <c r="B27" s="62" t="s">
        <v>68</v>
      </c>
      <c r="C27" s="59">
        <v>4</v>
      </c>
      <c r="D27" s="60">
        <f>+'Depreciation rates '!$B$8</f>
        <v>0.31190000000000001</v>
      </c>
    </row>
    <row r="28" spans="1:4" x14ac:dyDescent="0.25">
      <c r="A28" s="58" t="s">
        <v>69</v>
      </c>
      <c r="B28" s="62" t="s">
        <v>70</v>
      </c>
      <c r="C28" s="59">
        <v>4</v>
      </c>
      <c r="D28" s="60">
        <f>+'Depreciation rates '!$B$8</f>
        <v>0.31190000000000001</v>
      </c>
    </row>
    <row r="29" spans="1:4" x14ac:dyDescent="0.25">
      <c r="A29" s="58" t="s">
        <v>71</v>
      </c>
      <c r="B29" s="62" t="s">
        <v>72</v>
      </c>
      <c r="C29" s="59">
        <v>4</v>
      </c>
      <c r="D29" s="60">
        <f>+'Depreciation rates '!$B$8</f>
        <v>0.31190000000000001</v>
      </c>
    </row>
    <row r="30" spans="1:4" x14ac:dyDescent="0.25">
      <c r="A30" s="63" t="s">
        <v>73</v>
      </c>
      <c r="B30" s="58" t="s">
        <v>74</v>
      </c>
      <c r="C30" s="59">
        <v>5</v>
      </c>
      <c r="D30" s="60">
        <f>+AVERAGE('Depreciation rates '!B10:B11)</f>
        <v>0.13</v>
      </c>
    </row>
    <row r="31" spans="1:4" x14ac:dyDescent="0.25">
      <c r="A31" s="63" t="s">
        <v>81</v>
      </c>
      <c r="B31" s="58" t="s">
        <v>82</v>
      </c>
      <c r="C31" s="59">
        <v>10</v>
      </c>
      <c r="D31" s="60">
        <f>+'Depreciation rates '!B13</f>
        <v>0.18</v>
      </c>
    </row>
    <row r="32" spans="1:4" x14ac:dyDescent="0.25">
      <c r="A32" s="63" t="s">
        <v>75</v>
      </c>
      <c r="B32" s="58" t="s">
        <v>76</v>
      </c>
      <c r="C32" s="59">
        <v>6</v>
      </c>
      <c r="D32" s="60">
        <f>+'Depreciation rates '!B12</f>
        <v>0.13500000000000001</v>
      </c>
    </row>
    <row r="33" spans="1:4" x14ac:dyDescent="0.25">
      <c r="A33" s="63" t="s">
        <v>77</v>
      </c>
      <c r="B33" s="58" t="s">
        <v>78</v>
      </c>
      <c r="C33" s="59">
        <v>6</v>
      </c>
      <c r="D33" s="60">
        <f>+D32</f>
        <v>0.13500000000000001</v>
      </c>
    </row>
    <row r="34" spans="1:4" x14ac:dyDescent="0.25">
      <c r="A34" s="61" t="s">
        <v>79</v>
      </c>
      <c r="B34" s="58" t="s">
        <v>80</v>
      </c>
      <c r="C34" s="59">
        <v>9</v>
      </c>
      <c r="D34" s="60">
        <f>+D33</f>
        <v>0.13500000000000001</v>
      </c>
    </row>
    <row r="35" spans="1:4" x14ac:dyDescent="0.25">
      <c r="A35" s="58" t="s">
        <v>100</v>
      </c>
      <c r="B35" s="62" t="s">
        <v>101</v>
      </c>
      <c r="C35" s="59">
        <v>22</v>
      </c>
      <c r="D35" s="60">
        <f>AVERAGE('Depreciation rates '!B23:B24)</f>
        <v>0.14784999999999998</v>
      </c>
    </row>
    <row r="36" spans="1:4" x14ac:dyDescent="0.25">
      <c r="A36" s="61" t="s">
        <v>102</v>
      </c>
      <c r="B36" s="58" t="s">
        <v>103</v>
      </c>
      <c r="C36" s="59">
        <v>22</v>
      </c>
      <c r="D36" s="60">
        <f>+'Depreciation rates '!B25</f>
        <v>0.19170000000000001</v>
      </c>
    </row>
    <row r="37" spans="1:4" x14ac:dyDescent="0.25">
      <c r="A37" s="58" t="s">
        <v>104</v>
      </c>
      <c r="B37" s="58" t="s">
        <v>105</v>
      </c>
      <c r="C37" s="59">
        <v>25</v>
      </c>
      <c r="D37" s="60">
        <f>+D35</f>
        <v>0.14784999999999998</v>
      </c>
    </row>
    <row r="38" spans="1:4" x14ac:dyDescent="0.25">
      <c r="A38" s="58" t="s">
        <v>106</v>
      </c>
      <c r="B38" s="58" t="s">
        <v>53</v>
      </c>
      <c r="C38" s="59">
        <v>26</v>
      </c>
      <c r="D38" s="60">
        <f>+AVERAGE('Depreciation rates '!B30,'Depreciation rates '!B33)</f>
        <v>9.6250000000000002E-2</v>
      </c>
    </row>
    <row r="39" spans="1:4" x14ac:dyDescent="0.25">
      <c r="A39" s="63" t="s">
        <v>107</v>
      </c>
      <c r="B39" s="58" t="s">
        <v>35</v>
      </c>
      <c r="C39" s="59">
        <v>27</v>
      </c>
      <c r="D39" s="60">
        <f>+'Depreciation rates '!B34</f>
        <v>6.1100000000000002E-2</v>
      </c>
    </row>
    <row r="40" spans="1:4" x14ac:dyDescent="0.25">
      <c r="A40" s="64" t="s">
        <v>108</v>
      </c>
      <c r="B40" s="65" t="s">
        <v>36</v>
      </c>
      <c r="C40" s="66">
        <v>28</v>
      </c>
      <c r="D40" s="67">
        <f>+'Depreciation rates '!B35</f>
        <v>5.8900000000000001E-2</v>
      </c>
    </row>
    <row r="41" spans="1:4" x14ac:dyDescent="0.25">
      <c r="A41" s="12"/>
      <c r="B41" s="13"/>
      <c r="C41" s="13"/>
      <c r="D41" s="13"/>
    </row>
  </sheetData>
  <sortState xmlns:xlrd2="http://schemas.microsoft.com/office/spreadsheetml/2017/richdata2" ref="A3:D41">
    <sortCondition ref="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M44"/>
  <sheetViews>
    <sheetView topLeftCell="A19" workbookViewId="0">
      <selection activeCell="AW44" sqref="AW44"/>
    </sheetView>
  </sheetViews>
  <sheetFormatPr defaultRowHeight="15" x14ac:dyDescent="0.25"/>
  <cols>
    <col min="48" max="48" width="8.85546875" style="26"/>
  </cols>
  <sheetData>
    <row r="1" spans="1:117" x14ac:dyDescent="0.25">
      <c r="A1" s="9" t="s">
        <v>363</v>
      </c>
    </row>
    <row r="2" spans="1:117" x14ac:dyDescent="0.25">
      <c r="A2" s="94" t="s">
        <v>364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</row>
    <row r="3" spans="1:117" x14ac:dyDescent="0.25">
      <c r="A3" s="94" t="s">
        <v>366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</row>
    <row r="4" spans="1:117" x14ac:dyDescent="0.25">
      <c r="A4" s="10" t="s">
        <v>365</v>
      </c>
    </row>
    <row r="5" spans="1:117" x14ac:dyDescent="0.25">
      <c r="A5" t="s">
        <v>246</v>
      </c>
      <c r="B5" t="s">
        <v>247</v>
      </c>
      <c r="C5" t="s">
        <v>248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256</v>
      </c>
      <c r="L5" t="s">
        <v>257</v>
      </c>
      <c r="M5" t="s">
        <v>258</v>
      </c>
      <c r="N5" t="s">
        <v>259</v>
      </c>
      <c r="O5" t="s">
        <v>260</v>
      </c>
      <c r="P5" t="s">
        <v>261</v>
      </c>
      <c r="Q5" t="s">
        <v>262</v>
      </c>
      <c r="R5" t="s">
        <v>263</v>
      </c>
      <c r="S5" t="s">
        <v>264</v>
      </c>
      <c r="T5" t="s">
        <v>265</v>
      </c>
      <c r="U5" t="s">
        <v>266</v>
      </c>
      <c r="V5" t="s">
        <v>267</v>
      </c>
      <c r="W5" t="s">
        <v>268</v>
      </c>
      <c r="X5" t="s">
        <v>269</v>
      </c>
      <c r="Y5" t="s">
        <v>270</v>
      </c>
      <c r="Z5" t="s">
        <v>271</v>
      </c>
      <c r="AA5" t="s">
        <v>272</v>
      </c>
      <c r="AB5" t="s">
        <v>273</v>
      </c>
      <c r="AC5" t="s">
        <v>274</v>
      </c>
      <c r="AD5" t="s">
        <v>275</v>
      </c>
      <c r="AE5" t="s">
        <v>276</v>
      </c>
      <c r="AF5" t="s">
        <v>277</v>
      </c>
      <c r="AG5" t="s">
        <v>278</v>
      </c>
      <c r="AH5" t="s">
        <v>279</v>
      </c>
      <c r="AI5" t="s">
        <v>280</v>
      </c>
      <c r="AJ5" t="s">
        <v>281</v>
      </c>
      <c r="AK5" t="s">
        <v>282</v>
      </c>
      <c r="AL5" t="s">
        <v>283</v>
      </c>
      <c r="AM5" t="s">
        <v>284</v>
      </c>
      <c r="AN5" t="s">
        <v>285</v>
      </c>
      <c r="AO5" t="s">
        <v>286</v>
      </c>
      <c r="AP5" t="s">
        <v>287</v>
      </c>
      <c r="AQ5" t="s">
        <v>288</v>
      </c>
      <c r="AR5" t="s">
        <v>289</v>
      </c>
      <c r="AS5" t="s">
        <v>290</v>
      </c>
      <c r="AT5" t="s">
        <v>291</v>
      </c>
      <c r="AU5" t="s">
        <v>292</v>
      </c>
      <c r="AV5" s="26" t="s">
        <v>293</v>
      </c>
      <c r="AW5" t="s">
        <v>294</v>
      </c>
      <c r="AX5" t="s">
        <v>295</v>
      </c>
      <c r="AY5" t="s">
        <v>296</v>
      </c>
      <c r="AZ5" t="s">
        <v>297</v>
      </c>
      <c r="BA5" t="s">
        <v>298</v>
      </c>
      <c r="BB5" t="s">
        <v>299</v>
      </c>
      <c r="BC5" t="s">
        <v>300</v>
      </c>
      <c r="BD5" t="s">
        <v>301</v>
      </c>
      <c r="BE5" t="s">
        <v>302</v>
      </c>
      <c r="BF5" t="s">
        <v>303</v>
      </c>
      <c r="BG5" t="s">
        <v>304</v>
      </c>
      <c r="BH5" t="s">
        <v>305</v>
      </c>
      <c r="BI5" t="s">
        <v>306</v>
      </c>
      <c r="BJ5" t="s">
        <v>307</v>
      </c>
      <c r="BK5" t="s">
        <v>308</v>
      </c>
      <c r="BL5" t="s">
        <v>309</v>
      </c>
      <c r="BM5" t="s">
        <v>310</v>
      </c>
      <c r="BN5" t="s">
        <v>311</v>
      </c>
      <c r="BO5" t="s">
        <v>312</v>
      </c>
      <c r="BP5" t="s">
        <v>313</v>
      </c>
      <c r="BQ5" t="s">
        <v>314</v>
      </c>
      <c r="BR5" t="s">
        <v>315</v>
      </c>
      <c r="BS5" t="s">
        <v>316</v>
      </c>
      <c r="BT5" t="s">
        <v>317</v>
      </c>
      <c r="BU5" t="s">
        <v>318</v>
      </c>
      <c r="BV5" t="s">
        <v>319</v>
      </c>
      <c r="BW5" t="s">
        <v>320</v>
      </c>
      <c r="BX5" t="s">
        <v>321</v>
      </c>
      <c r="BY5" t="s">
        <v>322</v>
      </c>
      <c r="BZ5" t="s">
        <v>323</v>
      </c>
      <c r="CA5" t="s">
        <v>324</v>
      </c>
      <c r="CB5" t="s">
        <v>325</v>
      </c>
      <c r="CC5" t="s">
        <v>326</v>
      </c>
      <c r="CD5" t="s">
        <v>327</v>
      </c>
      <c r="CE5" t="s">
        <v>328</v>
      </c>
      <c r="CF5" t="s">
        <v>329</v>
      </c>
      <c r="CG5" t="s">
        <v>330</v>
      </c>
      <c r="CH5" t="s">
        <v>331</v>
      </c>
      <c r="CI5" t="s">
        <v>332</v>
      </c>
      <c r="CJ5" t="s">
        <v>333</v>
      </c>
      <c r="CK5" t="s">
        <v>334</v>
      </c>
      <c r="CL5" t="s">
        <v>335</v>
      </c>
      <c r="CM5" t="s">
        <v>336</v>
      </c>
      <c r="CN5" t="s">
        <v>337</v>
      </c>
      <c r="CO5" t="s">
        <v>338</v>
      </c>
      <c r="CP5" t="s">
        <v>339</v>
      </c>
      <c r="CQ5" t="s">
        <v>340</v>
      </c>
      <c r="CR5" t="s">
        <v>341</v>
      </c>
      <c r="CS5" t="s">
        <v>342</v>
      </c>
      <c r="CT5" t="s">
        <v>343</v>
      </c>
      <c r="CU5" t="s">
        <v>344</v>
      </c>
      <c r="CV5" t="s">
        <v>345</v>
      </c>
      <c r="CW5" t="s">
        <v>346</v>
      </c>
      <c r="CX5" t="s">
        <v>347</v>
      </c>
      <c r="CY5" t="s">
        <v>348</v>
      </c>
      <c r="CZ5" t="s">
        <v>349</v>
      </c>
      <c r="DA5" t="s">
        <v>350</v>
      </c>
      <c r="DB5" t="s">
        <v>351</v>
      </c>
      <c r="DC5" t="s">
        <v>352</v>
      </c>
      <c r="DD5" t="s">
        <v>353</v>
      </c>
      <c r="DE5" t="s">
        <v>354</v>
      </c>
      <c r="DF5" t="s">
        <v>355</v>
      </c>
      <c r="DG5" t="s">
        <v>356</v>
      </c>
      <c r="DH5" t="s">
        <v>357</v>
      </c>
      <c r="DI5" t="s">
        <v>358</v>
      </c>
      <c r="DJ5" t="s">
        <v>359</v>
      </c>
      <c r="DK5" t="s">
        <v>360</v>
      </c>
      <c r="DL5" t="s">
        <v>361</v>
      </c>
      <c r="DM5" t="s">
        <v>362</v>
      </c>
    </row>
    <row r="6" spans="1:117" x14ac:dyDescent="0.25">
      <c r="A6" t="s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2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50</v>
      </c>
      <c r="BR6">
        <v>101</v>
      </c>
      <c r="BS6">
        <v>102</v>
      </c>
      <c r="BT6">
        <v>102</v>
      </c>
      <c r="BU6">
        <v>172</v>
      </c>
      <c r="BV6">
        <v>292</v>
      </c>
      <c r="BW6">
        <v>249</v>
      </c>
      <c r="BX6">
        <v>346</v>
      </c>
      <c r="BY6">
        <v>560</v>
      </c>
      <c r="BZ6">
        <v>937</v>
      </c>
      <c r="CA6">
        <v>1162</v>
      </c>
      <c r="CB6">
        <v>2094</v>
      </c>
      <c r="CC6">
        <v>1896</v>
      </c>
      <c r="CD6">
        <v>2068</v>
      </c>
      <c r="CE6">
        <v>2496</v>
      </c>
      <c r="CF6">
        <v>2961</v>
      </c>
      <c r="CG6">
        <v>2516</v>
      </c>
      <c r="CH6">
        <v>2150</v>
      </c>
      <c r="CI6">
        <v>1923</v>
      </c>
      <c r="CJ6">
        <v>1606</v>
      </c>
      <c r="CK6">
        <v>1731</v>
      </c>
      <c r="CL6">
        <v>1851</v>
      </c>
      <c r="CM6">
        <v>1800</v>
      </c>
      <c r="CN6">
        <v>2085</v>
      </c>
      <c r="CO6">
        <v>2260</v>
      </c>
      <c r="CP6">
        <v>2298</v>
      </c>
      <c r="CQ6">
        <v>2275</v>
      </c>
      <c r="CR6">
        <v>2530</v>
      </c>
      <c r="CS6">
        <v>3042</v>
      </c>
      <c r="CT6">
        <v>2086</v>
      </c>
      <c r="CU6">
        <v>2244</v>
      </c>
      <c r="CV6">
        <v>2199</v>
      </c>
      <c r="CW6">
        <v>2427</v>
      </c>
      <c r="CX6">
        <v>2308</v>
      </c>
      <c r="CY6">
        <v>2541</v>
      </c>
      <c r="CZ6">
        <v>2833</v>
      </c>
      <c r="DA6">
        <v>3044</v>
      </c>
      <c r="DB6">
        <v>3078</v>
      </c>
      <c r="DC6">
        <v>3888</v>
      </c>
      <c r="DD6">
        <v>4234</v>
      </c>
      <c r="DE6">
        <v>4057</v>
      </c>
      <c r="DF6">
        <v>3413</v>
      </c>
      <c r="DG6">
        <v>2858</v>
      </c>
      <c r="DH6">
        <v>3387</v>
      </c>
      <c r="DI6">
        <v>3984</v>
      </c>
      <c r="DJ6">
        <v>3923</v>
      </c>
      <c r="DK6">
        <v>4127</v>
      </c>
      <c r="DL6">
        <v>4015</v>
      </c>
      <c r="DM6">
        <v>4216</v>
      </c>
    </row>
    <row r="7" spans="1:117" x14ac:dyDescent="0.25">
      <c r="A7" t="s">
        <v>86</v>
      </c>
      <c r="B7">
        <v>28</v>
      </c>
      <c r="C7">
        <v>30</v>
      </c>
      <c r="D7">
        <v>33</v>
      </c>
      <c r="E7">
        <v>26</v>
      </c>
      <c r="F7">
        <v>33</v>
      </c>
      <c r="G7">
        <v>41</v>
      </c>
      <c r="H7">
        <v>42</v>
      </c>
      <c r="I7">
        <v>27</v>
      </c>
      <c r="J7">
        <v>36</v>
      </c>
      <c r="K7">
        <v>39</v>
      </c>
      <c r="L7">
        <v>37</v>
      </c>
      <c r="M7">
        <v>43</v>
      </c>
      <c r="N7">
        <v>46</v>
      </c>
      <c r="O7">
        <v>39</v>
      </c>
      <c r="P7">
        <v>37</v>
      </c>
      <c r="Q7">
        <v>51</v>
      </c>
      <c r="R7">
        <v>62</v>
      </c>
      <c r="S7">
        <v>64</v>
      </c>
      <c r="T7">
        <v>80</v>
      </c>
      <c r="U7">
        <v>50</v>
      </c>
      <c r="V7">
        <v>85</v>
      </c>
      <c r="W7">
        <v>92</v>
      </c>
      <c r="X7">
        <v>121</v>
      </c>
      <c r="Y7">
        <v>123</v>
      </c>
      <c r="Z7">
        <v>122</v>
      </c>
      <c r="AA7">
        <v>126</v>
      </c>
      <c r="AB7">
        <v>107</v>
      </c>
      <c r="AC7">
        <v>108</v>
      </c>
      <c r="AD7">
        <v>129</v>
      </c>
      <c r="AE7">
        <v>114</v>
      </c>
      <c r="AF7">
        <v>79</v>
      </c>
      <c r="AG7">
        <v>49</v>
      </c>
      <c r="AH7">
        <v>40</v>
      </c>
      <c r="AI7">
        <v>55</v>
      </c>
      <c r="AJ7">
        <v>63</v>
      </c>
      <c r="AK7">
        <v>74</v>
      </c>
      <c r="AL7">
        <v>93</v>
      </c>
      <c r="AM7">
        <v>69</v>
      </c>
      <c r="AN7">
        <v>79</v>
      </c>
      <c r="AO7">
        <v>97</v>
      </c>
      <c r="AP7">
        <v>119</v>
      </c>
      <c r="AQ7">
        <v>118</v>
      </c>
      <c r="AR7">
        <v>147</v>
      </c>
      <c r="AS7">
        <v>175</v>
      </c>
      <c r="AT7">
        <v>214</v>
      </c>
      <c r="AU7">
        <v>335</v>
      </c>
      <c r="AV7" s="26">
        <v>536</v>
      </c>
      <c r="AW7">
        <v>539</v>
      </c>
      <c r="AX7">
        <v>441</v>
      </c>
      <c r="AY7">
        <v>482</v>
      </c>
      <c r="AZ7">
        <v>658</v>
      </c>
      <c r="BA7">
        <v>758</v>
      </c>
      <c r="BB7">
        <v>824</v>
      </c>
      <c r="BC7">
        <v>876</v>
      </c>
      <c r="BD7">
        <v>818</v>
      </c>
      <c r="BE7">
        <v>939</v>
      </c>
      <c r="BF7">
        <v>1125</v>
      </c>
      <c r="BG7">
        <v>1044</v>
      </c>
      <c r="BH7">
        <v>949</v>
      </c>
      <c r="BI7">
        <v>924</v>
      </c>
      <c r="BJ7">
        <v>864</v>
      </c>
      <c r="BK7">
        <v>793</v>
      </c>
      <c r="BL7">
        <v>876</v>
      </c>
      <c r="BM7">
        <v>1018</v>
      </c>
      <c r="BN7">
        <v>1208</v>
      </c>
      <c r="BO7">
        <v>1412</v>
      </c>
      <c r="BP7">
        <v>1404</v>
      </c>
      <c r="BQ7">
        <v>1653</v>
      </c>
      <c r="BR7">
        <v>2014</v>
      </c>
      <c r="BS7">
        <v>2475</v>
      </c>
      <c r="BT7">
        <v>2668</v>
      </c>
      <c r="BU7">
        <v>2795</v>
      </c>
      <c r="BV7">
        <v>3386</v>
      </c>
      <c r="BW7">
        <v>4218</v>
      </c>
      <c r="BX7">
        <v>4981</v>
      </c>
      <c r="BY7">
        <v>5535</v>
      </c>
      <c r="BZ7">
        <v>5291</v>
      </c>
      <c r="CA7">
        <v>5891</v>
      </c>
      <c r="CB7">
        <v>6677</v>
      </c>
      <c r="CC7">
        <v>7280</v>
      </c>
      <c r="CD7">
        <v>7803</v>
      </c>
      <c r="CE7">
        <v>7042</v>
      </c>
      <c r="CF7">
        <v>6169</v>
      </c>
      <c r="CG7">
        <v>6162</v>
      </c>
      <c r="CH7">
        <v>6465</v>
      </c>
      <c r="CI7">
        <v>6039</v>
      </c>
      <c r="CJ7">
        <v>5519</v>
      </c>
      <c r="CK7">
        <v>6209</v>
      </c>
      <c r="CL7">
        <v>7084</v>
      </c>
      <c r="CM7">
        <v>7346</v>
      </c>
      <c r="CN7">
        <v>7245</v>
      </c>
      <c r="CO7">
        <v>7289</v>
      </c>
      <c r="CP7">
        <v>6989</v>
      </c>
      <c r="CQ7">
        <v>7675</v>
      </c>
      <c r="CR7">
        <v>8210</v>
      </c>
      <c r="CS7">
        <v>8996</v>
      </c>
      <c r="CT7">
        <v>8355</v>
      </c>
      <c r="CU7">
        <v>8549</v>
      </c>
      <c r="CV7">
        <v>9169</v>
      </c>
      <c r="CW7">
        <v>9374</v>
      </c>
      <c r="CX7">
        <v>9433</v>
      </c>
      <c r="CY7">
        <v>8023</v>
      </c>
      <c r="CZ7">
        <v>8866</v>
      </c>
      <c r="DA7">
        <v>9434</v>
      </c>
      <c r="DB7">
        <v>11261</v>
      </c>
      <c r="DC7">
        <v>13292</v>
      </c>
      <c r="DD7">
        <v>15465</v>
      </c>
      <c r="DE7">
        <v>17857</v>
      </c>
      <c r="DF7">
        <v>13998</v>
      </c>
      <c r="DG7">
        <v>13372</v>
      </c>
      <c r="DH7">
        <v>15848</v>
      </c>
      <c r="DI7">
        <v>18655</v>
      </c>
      <c r="DJ7">
        <v>18377</v>
      </c>
      <c r="DK7">
        <v>19316</v>
      </c>
      <c r="DL7">
        <v>18785</v>
      </c>
      <c r="DM7">
        <v>19722</v>
      </c>
    </row>
    <row r="8" spans="1:117" x14ac:dyDescent="0.25">
      <c r="A8" t="s">
        <v>88</v>
      </c>
      <c r="B8">
        <v>33</v>
      </c>
      <c r="C8">
        <v>36</v>
      </c>
      <c r="D8">
        <v>38</v>
      </c>
      <c r="E8">
        <v>29</v>
      </c>
      <c r="F8">
        <v>35</v>
      </c>
      <c r="G8">
        <v>43</v>
      </c>
      <c r="H8">
        <v>41</v>
      </c>
      <c r="I8">
        <v>25</v>
      </c>
      <c r="J8">
        <v>33</v>
      </c>
      <c r="K8">
        <v>37</v>
      </c>
      <c r="L8">
        <v>31</v>
      </c>
      <c r="M8">
        <v>33</v>
      </c>
      <c r="N8">
        <v>33</v>
      </c>
      <c r="O8">
        <v>26</v>
      </c>
      <c r="P8">
        <v>29</v>
      </c>
      <c r="Q8">
        <v>20</v>
      </c>
      <c r="R8">
        <v>29</v>
      </c>
      <c r="S8">
        <v>31</v>
      </c>
      <c r="T8">
        <v>26</v>
      </c>
      <c r="U8">
        <v>24</v>
      </c>
      <c r="V8">
        <v>12</v>
      </c>
      <c r="W8">
        <v>12</v>
      </c>
      <c r="X8">
        <v>17</v>
      </c>
      <c r="Y8">
        <v>19</v>
      </c>
      <c r="Z8">
        <v>19</v>
      </c>
      <c r="AA8">
        <v>19</v>
      </c>
      <c r="AB8">
        <v>14</v>
      </c>
      <c r="AC8">
        <v>20</v>
      </c>
      <c r="AD8">
        <v>23</v>
      </c>
      <c r="AE8">
        <v>20</v>
      </c>
      <c r="AF8">
        <v>11</v>
      </c>
      <c r="AG8">
        <v>4</v>
      </c>
      <c r="AH8">
        <v>3</v>
      </c>
      <c r="AI8">
        <v>6</v>
      </c>
      <c r="AJ8">
        <v>11</v>
      </c>
      <c r="AK8">
        <v>19</v>
      </c>
      <c r="AL8">
        <v>27</v>
      </c>
      <c r="AM8">
        <v>19</v>
      </c>
      <c r="AN8">
        <v>24</v>
      </c>
      <c r="AO8">
        <v>28</v>
      </c>
      <c r="AP8">
        <v>25</v>
      </c>
      <c r="AQ8">
        <v>10</v>
      </c>
      <c r="AR8">
        <v>21</v>
      </c>
      <c r="AS8">
        <v>40</v>
      </c>
      <c r="AT8">
        <v>84</v>
      </c>
      <c r="AU8">
        <v>22</v>
      </c>
      <c r="AV8" s="26">
        <v>62</v>
      </c>
      <c r="AW8">
        <v>115</v>
      </c>
      <c r="AX8">
        <v>129</v>
      </c>
      <c r="AY8">
        <v>192</v>
      </c>
      <c r="AZ8">
        <v>151</v>
      </c>
      <c r="BA8">
        <v>267</v>
      </c>
      <c r="BB8">
        <v>245</v>
      </c>
      <c r="BC8">
        <v>358</v>
      </c>
      <c r="BD8">
        <v>309</v>
      </c>
      <c r="BE8">
        <v>300</v>
      </c>
      <c r="BF8">
        <v>484</v>
      </c>
      <c r="BG8">
        <v>522</v>
      </c>
      <c r="BH8">
        <v>447</v>
      </c>
      <c r="BI8">
        <v>438</v>
      </c>
      <c r="BJ8">
        <v>379</v>
      </c>
      <c r="BK8">
        <v>319</v>
      </c>
      <c r="BL8">
        <v>292</v>
      </c>
      <c r="BM8">
        <v>284</v>
      </c>
      <c r="BN8">
        <v>287</v>
      </c>
      <c r="BO8">
        <v>344</v>
      </c>
      <c r="BP8">
        <v>561</v>
      </c>
      <c r="BQ8">
        <v>730</v>
      </c>
      <c r="BR8">
        <v>866</v>
      </c>
      <c r="BS8">
        <v>1044</v>
      </c>
      <c r="BT8">
        <v>1231</v>
      </c>
      <c r="BU8">
        <v>1427</v>
      </c>
      <c r="BV8">
        <v>1390</v>
      </c>
      <c r="BW8">
        <v>1482</v>
      </c>
      <c r="BX8">
        <v>1408</v>
      </c>
      <c r="BY8">
        <v>1371</v>
      </c>
      <c r="BZ8">
        <v>1246</v>
      </c>
      <c r="CA8">
        <v>1159</v>
      </c>
      <c r="CB8">
        <v>1203</v>
      </c>
      <c r="CC8">
        <v>1164</v>
      </c>
      <c r="CD8">
        <v>1485</v>
      </c>
      <c r="CE8">
        <v>1316</v>
      </c>
      <c r="CF8">
        <v>1176</v>
      </c>
      <c r="CG8">
        <v>1176</v>
      </c>
      <c r="CH8">
        <v>1399</v>
      </c>
      <c r="CI8">
        <v>1030</v>
      </c>
      <c r="CJ8">
        <v>1751</v>
      </c>
      <c r="CK8">
        <v>1714</v>
      </c>
      <c r="CL8">
        <v>2253</v>
      </c>
      <c r="CM8">
        <v>2168</v>
      </c>
      <c r="CN8">
        <v>2773</v>
      </c>
      <c r="CO8">
        <v>2584</v>
      </c>
      <c r="CP8">
        <v>2396</v>
      </c>
      <c r="CQ8">
        <v>2630</v>
      </c>
      <c r="CR8">
        <v>1891</v>
      </c>
      <c r="CS8">
        <v>2498</v>
      </c>
      <c r="CT8">
        <v>2042</v>
      </c>
      <c r="CU8">
        <v>2815</v>
      </c>
      <c r="CV8">
        <v>3277</v>
      </c>
      <c r="CW8">
        <v>5071</v>
      </c>
      <c r="CX8">
        <v>8502</v>
      </c>
      <c r="CY8">
        <v>9542</v>
      </c>
      <c r="CZ8">
        <v>8061</v>
      </c>
      <c r="DA8">
        <v>2662</v>
      </c>
      <c r="DB8">
        <v>3112</v>
      </c>
      <c r="DC8">
        <v>4212</v>
      </c>
      <c r="DD8">
        <v>7694</v>
      </c>
      <c r="DE8">
        <v>8522</v>
      </c>
      <c r="DF8">
        <v>7668</v>
      </c>
      <c r="DG8">
        <v>4451</v>
      </c>
      <c r="DH8">
        <v>6940</v>
      </c>
      <c r="DI8">
        <v>9725</v>
      </c>
      <c r="DJ8">
        <v>7999</v>
      </c>
      <c r="DK8">
        <v>7019</v>
      </c>
      <c r="DL8">
        <v>8643</v>
      </c>
      <c r="DM8">
        <v>6787</v>
      </c>
    </row>
    <row r="9" spans="1:117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26</v>
      </c>
      <c r="R9">
        <v>37</v>
      </c>
      <c r="S9">
        <v>40</v>
      </c>
      <c r="T9">
        <v>33</v>
      </c>
      <c r="U9">
        <v>30</v>
      </c>
      <c r="V9">
        <v>26</v>
      </c>
      <c r="W9">
        <v>26</v>
      </c>
      <c r="X9">
        <v>21</v>
      </c>
      <c r="Y9">
        <v>25</v>
      </c>
      <c r="Z9">
        <v>26</v>
      </c>
      <c r="AA9">
        <v>26</v>
      </c>
      <c r="AB9">
        <v>21</v>
      </c>
      <c r="AC9">
        <v>24</v>
      </c>
      <c r="AD9">
        <v>30</v>
      </c>
      <c r="AE9">
        <v>25</v>
      </c>
      <c r="AF9">
        <v>15</v>
      </c>
      <c r="AG9">
        <v>7</v>
      </c>
      <c r="AH9">
        <v>6</v>
      </c>
      <c r="AI9">
        <v>10</v>
      </c>
      <c r="AJ9">
        <v>14</v>
      </c>
      <c r="AK9">
        <v>24</v>
      </c>
      <c r="AL9">
        <v>36</v>
      </c>
      <c r="AM9">
        <v>24</v>
      </c>
      <c r="AN9">
        <v>29</v>
      </c>
      <c r="AO9">
        <v>34</v>
      </c>
      <c r="AP9">
        <v>30</v>
      </c>
      <c r="AQ9">
        <v>16</v>
      </c>
      <c r="AR9">
        <v>25</v>
      </c>
      <c r="AS9">
        <v>51</v>
      </c>
      <c r="AT9">
        <v>108</v>
      </c>
      <c r="AU9">
        <v>28</v>
      </c>
      <c r="AV9" s="26">
        <v>80</v>
      </c>
      <c r="AW9">
        <v>102</v>
      </c>
      <c r="AX9">
        <v>78</v>
      </c>
      <c r="AY9">
        <v>83</v>
      </c>
      <c r="AZ9">
        <v>74</v>
      </c>
      <c r="BA9">
        <v>47</v>
      </c>
      <c r="BB9">
        <v>66</v>
      </c>
      <c r="BC9">
        <v>96</v>
      </c>
      <c r="BD9">
        <v>112</v>
      </c>
      <c r="BE9">
        <v>145</v>
      </c>
      <c r="BF9">
        <v>148</v>
      </c>
      <c r="BG9">
        <v>136</v>
      </c>
      <c r="BH9">
        <v>138</v>
      </c>
      <c r="BI9">
        <v>118</v>
      </c>
      <c r="BJ9">
        <v>99</v>
      </c>
      <c r="BK9">
        <v>106</v>
      </c>
      <c r="BL9">
        <v>130</v>
      </c>
      <c r="BM9">
        <v>143</v>
      </c>
      <c r="BN9">
        <v>164</v>
      </c>
      <c r="BO9">
        <v>201</v>
      </c>
      <c r="BP9">
        <v>199</v>
      </c>
      <c r="BQ9">
        <v>210</v>
      </c>
      <c r="BR9">
        <v>238</v>
      </c>
      <c r="BS9">
        <v>221</v>
      </c>
      <c r="BT9">
        <v>220</v>
      </c>
      <c r="BU9">
        <v>258</v>
      </c>
      <c r="BV9">
        <v>301</v>
      </c>
      <c r="BW9">
        <v>334</v>
      </c>
      <c r="BX9">
        <v>337</v>
      </c>
      <c r="BY9">
        <v>399</v>
      </c>
      <c r="BZ9">
        <v>488</v>
      </c>
      <c r="CA9">
        <v>685</v>
      </c>
      <c r="CB9">
        <v>672</v>
      </c>
      <c r="CC9">
        <v>767</v>
      </c>
      <c r="CD9">
        <v>848</v>
      </c>
      <c r="CE9">
        <v>656</v>
      </c>
      <c r="CF9">
        <v>589</v>
      </c>
      <c r="CG9">
        <v>753</v>
      </c>
      <c r="CH9">
        <v>775</v>
      </c>
      <c r="CI9">
        <v>831</v>
      </c>
      <c r="CJ9">
        <v>750</v>
      </c>
      <c r="CK9">
        <v>999</v>
      </c>
      <c r="CL9">
        <v>1006</v>
      </c>
      <c r="CM9">
        <v>941</v>
      </c>
      <c r="CN9">
        <v>1049</v>
      </c>
      <c r="CO9">
        <v>1074</v>
      </c>
      <c r="CP9">
        <v>1119</v>
      </c>
      <c r="CQ9">
        <v>1248</v>
      </c>
      <c r="CR9">
        <v>1391</v>
      </c>
      <c r="CS9">
        <v>1474</v>
      </c>
      <c r="CT9">
        <v>1695</v>
      </c>
      <c r="CU9">
        <v>1609</v>
      </c>
      <c r="CV9">
        <v>2196</v>
      </c>
      <c r="CW9">
        <v>2020</v>
      </c>
      <c r="CX9">
        <v>2283</v>
      </c>
      <c r="CY9">
        <v>2023</v>
      </c>
      <c r="CZ9">
        <v>2199</v>
      </c>
      <c r="DA9">
        <v>2250</v>
      </c>
      <c r="DB9">
        <v>2673</v>
      </c>
      <c r="DC9">
        <v>3190</v>
      </c>
      <c r="DD9">
        <v>3649</v>
      </c>
      <c r="DE9">
        <v>3574</v>
      </c>
      <c r="DF9">
        <v>2247</v>
      </c>
      <c r="DG9">
        <v>2464</v>
      </c>
      <c r="DH9">
        <v>3407</v>
      </c>
      <c r="DI9">
        <v>3769</v>
      </c>
      <c r="DJ9">
        <v>3379</v>
      </c>
      <c r="DK9">
        <v>4056</v>
      </c>
      <c r="DL9">
        <v>3632</v>
      </c>
      <c r="DM9">
        <v>3696</v>
      </c>
    </row>
    <row r="10" spans="1:117" x14ac:dyDescent="0.25">
      <c r="A10" t="s">
        <v>92</v>
      </c>
      <c r="B10">
        <v>29</v>
      </c>
      <c r="C10">
        <v>34</v>
      </c>
      <c r="D10">
        <v>35</v>
      </c>
      <c r="E10">
        <v>29</v>
      </c>
      <c r="F10">
        <v>35</v>
      </c>
      <c r="G10">
        <v>44</v>
      </c>
      <c r="H10">
        <v>44</v>
      </c>
      <c r="I10">
        <v>31</v>
      </c>
      <c r="J10">
        <v>39</v>
      </c>
      <c r="K10">
        <v>45</v>
      </c>
      <c r="L10">
        <v>43</v>
      </c>
      <c r="M10">
        <v>47</v>
      </c>
      <c r="N10">
        <v>49</v>
      </c>
      <c r="O10">
        <v>42</v>
      </c>
      <c r="P10">
        <v>53</v>
      </c>
      <c r="Q10">
        <v>94</v>
      </c>
      <c r="R10">
        <v>139</v>
      </c>
      <c r="S10">
        <v>166</v>
      </c>
      <c r="T10">
        <v>170</v>
      </c>
      <c r="U10">
        <v>119</v>
      </c>
      <c r="V10">
        <v>131</v>
      </c>
      <c r="W10">
        <v>93</v>
      </c>
      <c r="X10">
        <v>205</v>
      </c>
      <c r="Y10">
        <v>94</v>
      </c>
      <c r="Z10">
        <v>142</v>
      </c>
      <c r="AA10">
        <v>172</v>
      </c>
      <c r="AB10">
        <v>167</v>
      </c>
      <c r="AC10">
        <v>216</v>
      </c>
      <c r="AD10">
        <v>214</v>
      </c>
      <c r="AE10">
        <v>136</v>
      </c>
      <c r="AF10">
        <v>81</v>
      </c>
      <c r="AG10">
        <v>33</v>
      </c>
      <c r="AH10">
        <v>34</v>
      </c>
      <c r="AI10">
        <v>68</v>
      </c>
      <c r="AJ10">
        <v>122</v>
      </c>
      <c r="AK10">
        <v>177</v>
      </c>
      <c r="AL10">
        <v>243</v>
      </c>
      <c r="AM10">
        <v>142</v>
      </c>
      <c r="AN10">
        <v>198</v>
      </c>
      <c r="AO10">
        <v>428</v>
      </c>
      <c r="AP10">
        <v>609</v>
      </c>
      <c r="AQ10">
        <v>582</v>
      </c>
      <c r="AR10">
        <v>549</v>
      </c>
      <c r="AS10">
        <v>452</v>
      </c>
      <c r="AT10">
        <v>556</v>
      </c>
      <c r="AU10">
        <v>721</v>
      </c>
      <c r="AV10" s="26">
        <v>756</v>
      </c>
      <c r="AW10">
        <v>640</v>
      </c>
      <c r="AX10">
        <v>433</v>
      </c>
      <c r="AY10">
        <v>671</v>
      </c>
      <c r="AZ10">
        <v>982</v>
      </c>
      <c r="BA10">
        <v>1083</v>
      </c>
      <c r="BB10">
        <v>1371</v>
      </c>
      <c r="BC10">
        <v>1493</v>
      </c>
      <c r="BD10">
        <v>1246</v>
      </c>
      <c r="BE10">
        <v>1763</v>
      </c>
      <c r="BF10">
        <v>1774</v>
      </c>
      <c r="BG10">
        <v>1131</v>
      </c>
      <c r="BH10">
        <v>1234</v>
      </c>
      <c r="BI10">
        <v>1466</v>
      </c>
      <c r="BJ10">
        <v>1328</v>
      </c>
      <c r="BK10">
        <v>1508</v>
      </c>
      <c r="BL10">
        <v>1816</v>
      </c>
      <c r="BM10">
        <v>1954</v>
      </c>
      <c r="BN10">
        <v>2530</v>
      </c>
      <c r="BO10">
        <v>3144</v>
      </c>
      <c r="BP10">
        <v>4041</v>
      </c>
      <c r="BQ10">
        <v>3718</v>
      </c>
      <c r="BR10">
        <v>3736</v>
      </c>
      <c r="BS10">
        <v>3743</v>
      </c>
      <c r="BT10">
        <v>2956</v>
      </c>
      <c r="BU10">
        <v>3501</v>
      </c>
      <c r="BV10">
        <v>4535</v>
      </c>
      <c r="BW10">
        <v>5718</v>
      </c>
      <c r="BX10">
        <v>5761</v>
      </c>
      <c r="BY10">
        <v>6073</v>
      </c>
      <c r="BZ10">
        <v>6902</v>
      </c>
      <c r="CA10">
        <v>8845</v>
      </c>
      <c r="CB10">
        <v>11075</v>
      </c>
      <c r="CC10">
        <v>12891</v>
      </c>
      <c r="CD10">
        <v>13906</v>
      </c>
      <c r="CE10">
        <v>11858</v>
      </c>
      <c r="CF10">
        <v>9035</v>
      </c>
      <c r="CG10">
        <v>11054</v>
      </c>
      <c r="CH10">
        <v>12197</v>
      </c>
      <c r="CI10">
        <v>12786</v>
      </c>
      <c r="CJ10">
        <v>12204</v>
      </c>
      <c r="CK10">
        <v>13558</v>
      </c>
      <c r="CL10">
        <v>16463</v>
      </c>
      <c r="CM10">
        <v>15828</v>
      </c>
      <c r="CN10">
        <v>15549</v>
      </c>
      <c r="CO10">
        <v>16744</v>
      </c>
      <c r="CP10">
        <v>18486</v>
      </c>
      <c r="CQ10">
        <v>21962</v>
      </c>
      <c r="CR10">
        <v>25998</v>
      </c>
      <c r="CS10">
        <v>27017</v>
      </c>
      <c r="CT10">
        <v>29210</v>
      </c>
      <c r="CU10">
        <v>29563</v>
      </c>
      <c r="CV10">
        <v>28714</v>
      </c>
      <c r="CW10">
        <v>29454</v>
      </c>
      <c r="CX10">
        <v>25184</v>
      </c>
      <c r="CY10">
        <v>22853</v>
      </c>
      <c r="CZ10">
        <v>22512</v>
      </c>
      <c r="DA10">
        <v>22889</v>
      </c>
      <c r="DB10">
        <v>25645</v>
      </c>
      <c r="DC10">
        <v>26919</v>
      </c>
      <c r="DD10">
        <v>27607</v>
      </c>
      <c r="DE10">
        <v>27967</v>
      </c>
      <c r="DF10">
        <v>20161</v>
      </c>
      <c r="DG10">
        <v>19834</v>
      </c>
      <c r="DH10">
        <v>25845</v>
      </c>
      <c r="DI10">
        <v>30533</v>
      </c>
      <c r="DJ10">
        <v>30970</v>
      </c>
      <c r="DK10">
        <v>31757</v>
      </c>
      <c r="DL10">
        <v>32348</v>
      </c>
      <c r="DM10">
        <v>34071</v>
      </c>
    </row>
    <row r="11" spans="1:117" x14ac:dyDescent="0.25">
      <c r="A11" t="s">
        <v>94</v>
      </c>
      <c r="B11">
        <v>113</v>
      </c>
      <c r="C11">
        <v>126</v>
      </c>
      <c r="D11">
        <v>137</v>
      </c>
      <c r="E11">
        <v>110</v>
      </c>
      <c r="F11">
        <v>135</v>
      </c>
      <c r="G11">
        <v>167</v>
      </c>
      <c r="H11">
        <v>168</v>
      </c>
      <c r="I11">
        <v>108</v>
      </c>
      <c r="J11">
        <v>145</v>
      </c>
      <c r="K11">
        <v>166</v>
      </c>
      <c r="L11">
        <v>152</v>
      </c>
      <c r="M11">
        <v>164</v>
      </c>
      <c r="N11">
        <v>172</v>
      </c>
      <c r="O11">
        <v>144</v>
      </c>
      <c r="P11">
        <v>167</v>
      </c>
      <c r="Q11">
        <v>282</v>
      </c>
      <c r="R11">
        <v>396</v>
      </c>
      <c r="S11">
        <v>418</v>
      </c>
      <c r="T11">
        <v>379</v>
      </c>
      <c r="U11">
        <v>315</v>
      </c>
      <c r="V11">
        <v>346</v>
      </c>
      <c r="W11">
        <v>361</v>
      </c>
      <c r="X11">
        <v>496</v>
      </c>
      <c r="Y11">
        <v>414</v>
      </c>
      <c r="Z11">
        <v>426</v>
      </c>
      <c r="AA11">
        <v>426</v>
      </c>
      <c r="AB11">
        <v>397</v>
      </c>
      <c r="AC11">
        <v>399</v>
      </c>
      <c r="AD11">
        <v>378</v>
      </c>
      <c r="AE11">
        <v>266</v>
      </c>
      <c r="AF11">
        <v>192</v>
      </c>
      <c r="AG11">
        <v>122</v>
      </c>
      <c r="AH11">
        <v>141</v>
      </c>
      <c r="AI11">
        <v>171</v>
      </c>
      <c r="AJ11">
        <v>207</v>
      </c>
      <c r="AK11">
        <v>286</v>
      </c>
      <c r="AL11">
        <v>340</v>
      </c>
      <c r="AM11">
        <v>255</v>
      </c>
      <c r="AN11">
        <v>274</v>
      </c>
      <c r="AO11">
        <v>310</v>
      </c>
      <c r="AP11">
        <v>329</v>
      </c>
      <c r="AQ11">
        <v>276</v>
      </c>
      <c r="AR11">
        <v>217</v>
      </c>
      <c r="AS11">
        <v>334</v>
      </c>
      <c r="AT11">
        <v>488</v>
      </c>
      <c r="AU11">
        <v>714</v>
      </c>
      <c r="AV11" s="26">
        <v>1145</v>
      </c>
      <c r="AW11">
        <v>1194</v>
      </c>
      <c r="AX11">
        <v>976</v>
      </c>
      <c r="AY11">
        <v>1158</v>
      </c>
      <c r="AZ11">
        <v>1359</v>
      </c>
      <c r="BA11">
        <v>1197</v>
      </c>
      <c r="BB11">
        <v>1277</v>
      </c>
      <c r="BC11">
        <v>1143</v>
      </c>
      <c r="BD11">
        <v>1414</v>
      </c>
      <c r="BE11">
        <v>1663</v>
      </c>
      <c r="BF11">
        <v>1678</v>
      </c>
      <c r="BG11">
        <v>1520</v>
      </c>
      <c r="BH11">
        <v>1645</v>
      </c>
      <c r="BI11">
        <v>1911</v>
      </c>
      <c r="BJ11">
        <v>1840</v>
      </c>
      <c r="BK11">
        <v>2029</v>
      </c>
      <c r="BL11">
        <v>2055</v>
      </c>
      <c r="BM11">
        <v>2384</v>
      </c>
      <c r="BN11">
        <v>3093</v>
      </c>
      <c r="BO11">
        <v>3451</v>
      </c>
      <c r="BP11">
        <v>3312</v>
      </c>
      <c r="BQ11">
        <v>3452</v>
      </c>
      <c r="BR11">
        <v>3733</v>
      </c>
      <c r="BS11">
        <v>3916</v>
      </c>
      <c r="BT11">
        <v>3786</v>
      </c>
      <c r="BU11">
        <v>4215</v>
      </c>
      <c r="BV11">
        <v>4832</v>
      </c>
      <c r="BW11">
        <v>5350</v>
      </c>
      <c r="BX11">
        <v>5158</v>
      </c>
      <c r="BY11">
        <v>5516</v>
      </c>
      <c r="BZ11">
        <v>6056</v>
      </c>
      <c r="CA11">
        <v>8138</v>
      </c>
      <c r="CB11">
        <v>9222</v>
      </c>
      <c r="CC11">
        <v>10335</v>
      </c>
      <c r="CD11">
        <v>11192</v>
      </c>
      <c r="CE11">
        <v>11755</v>
      </c>
      <c r="CF11">
        <v>12228</v>
      </c>
      <c r="CG11">
        <v>14233</v>
      </c>
      <c r="CH11">
        <v>15617</v>
      </c>
      <c r="CI11">
        <v>16916</v>
      </c>
      <c r="CJ11">
        <v>18518</v>
      </c>
      <c r="CK11">
        <v>20574</v>
      </c>
      <c r="CL11">
        <v>23390</v>
      </c>
      <c r="CM11">
        <v>22319</v>
      </c>
      <c r="CN11">
        <v>20992</v>
      </c>
      <c r="CO11">
        <v>21068</v>
      </c>
      <c r="CP11">
        <v>23555</v>
      </c>
      <c r="CQ11">
        <v>25665</v>
      </c>
      <c r="CR11">
        <v>30502</v>
      </c>
      <c r="CS11">
        <v>32294</v>
      </c>
      <c r="CT11">
        <v>32467</v>
      </c>
      <c r="CU11">
        <v>33804</v>
      </c>
      <c r="CV11">
        <v>34334</v>
      </c>
      <c r="CW11">
        <v>38960</v>
      </c>
      <c r="CX11">
        <v>34627</v>
      </c>
      <c r="CY11">
        <v>30134</v>
      </c>
      <c r="CZ11">
        <v>28546</v>
      </c>
      <c r="DA11">
        <v>28252</v>
      </c>
      <c r="DB11">
        <v>30374</v>
      </c>
      <c r="DC11">
        <v>33176</v>
      </c>
      <c r="DD11">
        <v>34605</v>
      </c>
      <c r="DE11">
        <v>32600</v>
      </c>
      <c r="DF11">
        <v>24891</v>
      </c>
      <c r="DG11">
        <v>24322</v>
      </c>
      <c r="DH11">
        <v>35727</v>
      </c>
      <c r="DI11">
        <v>34789</v>
      </c>
      <c r="DJ11">
        <v>34878</v>
      </c>
      <c r="DK11">
        <v>39732</v>
      </c>
      <c r="DL11">
        <v>38528</v>
      </c>
      <c r="DM11">
        <v>40038</v>
      </c>
    </row>
    <row r="12" spans="1:117" x14ac:dyDescent="0.25">
      <c r="A12" t="s">
        <v>96</v>
      </c>
      <c r="B12">
        <v>77</v>
      </c>
      <c r="C12">
        <v>84</v>
      </c>
      <c r="D12">
        <v>94</v>
      </c>
      <c r="E12">
        <v>73</v>
      </c>
      <c r="F12">
        <v>92</v>
      </c>
      <c r="G12">
        <v>112</v>
      </c>
      <c r="H12">
        <v>113</v>
      </c>
      <c r="I12">
        <v>70</v>
      </c>
      <c r="J12">
        <v>96</v>
      </c>
      <c r="K12">
        <v>108</v>
      </c>
      <c r="L12">
        <v>100</v>
      </c>
      <c r="M12">
        <v>105</v>
      </c>
      <c r="N12">
        <v>111</v>
      </c>
      <c r="O12">
        <v>91</v>
      </c>
      <c r="P12">
        <v>106</v>
      </c>
      <c r="Q12">
        <v>178</v>
      </c>
      <c r="R12">
        <v>259</v>
      </c>
      <c r="S12">
        <v>227</v>
      </c>
      <c r="T12">
        <v>101</v>
      </c>
      <c r="U12">
        <v>62</v>
      </c>
      <c r="V12">
        <v>179</v>
      </c>
      <c r="W12">
        <v>198</v>
      </c>
      <c r="X12">
        <v>284</v>
      </c>
      <c r="Y12">
        <v>262</v>
      </c>
      <c r="Z12">
        <v>331</v>
      </c>
      <c r="AA12">
        <v>370</v>
      </c>
      <c r="AB12">
        <v>342</v>
      </c>
      <c r="AC12">
        <v>354</v>
      </c>
      <c r="AD12">
        <v>497</v>
      </c>
      <c r="AE12">
        <v>355</v>
      </c>
      <c r="AF12">
        <v>245</v>
      </c>
      <c r="AG12">
        <v>150</v>
      </c>
      <c r="AH12">
        <v>147</v>
      </c>
      <c r="AI12">
        <v>200</v>
      </c>
      <c r="AJ12">
        <v>275</v>
      </c>
      <c r="AK12">
        <v>379</v>
      </c>
      <c r="AL12">
        <v>456</v>
      </c>
      <c r="AM12">
        <v>330</v>
      </c>
      <c r="AN12">
        <v>381</v>
      </c>
      <c r="AO12">
        <v>437</v>
      </c>
      <c r="AP12">
        <v>483</v>
      </c>
      <c r="AQ12">
        <v>348</v>
      </c>
      <c r="AR12">
        <v>377</v>
      </c>
      <c r="AS12">
        <v>623</v>
      </c>
      <c r="AT12">
        <v>894</v>
      </c>
      <c r="AU12">
        <v>930</v>
      </c>
      <c r="AV12" s="26">
        <v>1274</v>
      </c>
      <c r="AW12">
        <v>1308</v>
      </c>
      <c r="AX12">
        <v>1014</v>
      </c>
      <c r="AY12">
        <v>1073</v>
      </c>
      <c r="AZ12">
        <v>1334</v>
      </c>
      <c r="BA12">
        <v>1255</v>
      </c>
      <c r="BB12">
        <v>1433</v>
      </c>
      <c r="BC12">
        <v>1448</v>
      </c>
      <c r="BD12">
        <v>1733</v>
      </c>
      <c r="BE12">
        <v>2087</v>
      </c>
      <c r="BF12">
        <v>2210</v>
      </c>
      <c r="BG12">
        <v>2000</v>
      </c>
      <c r="BH12">
        <v>2124</v>
      </c>
      <c r="BI12">
        <v>2355</v>
      </c>
      <c r="BJ12">
        <v>2226</v>
      </c>
      <c r="BK12">
        <v>2414</v>
      </c>
      <c r="BL12">
        <v>2751</v>
      </c>
      <c r="BM12">
        <v>3297</v>
      </c>
      <c r="BN12">
        <v>3760</v>
      </c>
      <c r="BO12">
        <v>4326</v>
      </c>
      <c r="BP12">
        <v>4036</v>
      </c>
      <c r="BQ12">
        <v>4075</v>
      </c>
      <c r="BR12">
        <v>4646</v>
      </c>
      <c r="BS12">
        <v>4836</v>
      </c>
      <c r="BT12">
        <v>4745</v>
      </c>
      <c r="BU12">
        <v>5017</v>
      </c>
      <c r="BV12">
        <v>6286</v>
      </c>
      <c r="BW12">
        <v>7854</v>
      </c>
      <c r="BX12">
        <v>8155</v>
      </c>
      <c r="BY12">
        <v>9039</v>
      </c>
      <c r="BZ12">
        <v>11619</v>
      </c>
      <c r="CA12">
        <v>14191</v>
      </c>
      <c r="CB12">
        <v>16592</v>
      </c>
      <c r="CC12">
        <v>17488</v>
      </c>
      <c r="CD12">
        <v>18579</v>
      </c>
      <c r="CE12">
        <v>17634</v>
      </c>
      <c r="CF12">
        <v>16357</v>
      </c>
      <c r="CG12">
        <v>19798</v>
      </c>
      <c r="CH12">
        <v>21320</v>
      </c>
      <c r="CI12">
        <v>23527</v>
      </c>
      <c r="CJ12">
        <v>22984</v>
      </c>
      <c r="CK12">
        <v>25426</v>
      </c>
      <c r="CL12">
        <v>26606</v>
      </c>
      <c r="CM12">
        <v>27103</v>
      </c>
      <c r="CN12">
        <v>25577</v>
      </c>
      <c r="CO12">
        <v>26283</v>
      </c>
      <c r="CP12">
        <v>31034</v>
      </c>
      <c r="CQ12">
        <v>34179</v>
      </c>
      <c r="CR12">
        <v>38621</v>
      </c>
      <c r="CS12">
        <v>40789</v>
      </c>
      <c r="CT12">
        <v>42574</v>
      </c>
      <c r="CU12">
        <v>45580</v>
      </c>
      <c r="CV12">
        <v>44086</v>
      </c>
      <c r="CW12">
        <v>46802</v>
      </c>
      <c r="CX12">
        <v>43072</v>
      </c>
      <c r="CY12">
        <v>42957</v>
      </c>
      <c r="CZ12">
        <v>46194</v>
      </c>
      <c r="DA12">
        <v>48949</v>
      </c>
      <c r="DB12">
        <v>56605</v>
      </c>
      <c r="DC12">
        <v>61998</v>
      </c>
      <c r="DD12">
        <v>62987</v>
      </c>
      <c r="DE12">
        <v>61820</v>
      </c>
      <c r="DF12">
        <v>50254</v>
      </c>
      <c r="DG12">
        <v>53474</v>
      </c>
      <c r="DH12">
        <v>63260</v>
      </c>
      <c r="DI12">
        <v>71882</v>
      </c>
      <c r="DJ12">
        <v>70381</v>
      </c>
      <c r="DK12">
        <v>73079</v>
      </c>
      <c r="DL12">
        <v>76082</v>
      </c>
      <c r="DM12">
        <v>77940</v>
      </c>
    </row>
    <row r="13" spans="1:117" x14ac:dyDescent="0.25">
      <c r="A13" t="s">
        <v>98</v>
      </c>
      <c r="B13">
        <v>43</v>
      </c>
      <c r="C13">
        <v>50</v>
      </c>
      <c r="D13">
        <v>57</v>
      </c>
      <c r="E13">
        <v>47</v>
      </c>
      <c r="F13">
        <v>26</v>
      </c>
      <c r="G13">
        <v>37</v>
      </c>
      <c r="H13">
        <v>34</v>
      </c>
      <c r="I13">
        <v>22</v>
      </c>
      <c r="J13">
        <v>30</v>
      </c>
      <c r="K13">
        <v>39</v>
      </c>
      <c r="L13">
        <v>36</v>
      </c>
      <c r="M13">
        <v>43</v>
      </c>
      <c r="N13">
        <v>47</v>
      </c>
      <c r="O13">
        <v>39</v>
      </c>
      <c r="P13">
        <v>43</v>
      </c>
      <c r="Q13">
        <v>68</v>
      </c>
      <c r="R13">
        <v>87</v>
      </c>
      <c r="S13">
        <v>89</v>
      </c>
      <c r="T13">
        <v>90</v>
      </c>
      <c r="U13">
        <v>63</v>
      </c>
      <c r="V13">
        <v>65</v>
      </c>
      <c r="W13">
        <v>97</v>
      </c>
      <c r="X13">
        <v>111</v>
      </c>
      <c r="Y13">
        <v>127</v>
      </c>
      <c r="Z13">
        <v>131</v>
      </c>
      <c r="AA13">
        <v>152</v>
      </c>
      <c r="AB13">
        <v>143</v>
      </c>
      <c r="AC13">
        <v>167</v>
      </c>
      <c r="AD13">
        <v>186</v>
      </c>
      <c r="AE13">
        <v>146</v>
      </c>
      <c r="AF13">
        <v>97</v>
      </c>
      <c r="AG13">
        <v>45</v>
      </c>
      <c r="AH13">
        <v>34</v>
      </c>
      <c r="AI13">
        <v>55</v>
      </c>
      <c r="AJ13">
        <v>81</v>
      </c>
      <c r="AK13">
        <v>102</v>
      </c>
      <c r="AL13">
        <v>170</v>
      </c>
      <c r="AM13">
        <v>110</v>
      </c>
      <c r="AN13">
        <v>127</v>
      </c>
      <c r="AO13">
        <v>187</v>
      </c>
      <c r="AP13">
        <v>209</v>
      </c>
      <c r="AQ13">
        <v>136</v>
      </c>
      <c r="AR13">
        <v>126</v>
      </c>
      <c r="AS13">
        <v>251</v>
      </c>
      <c r="AT13">
        <v>277</v>
      </c>
      <c r="AU13">
        <v>392</v>
      </c>
      <c r="AV13" s="26">
        <v>711</v>
      </c>
      <c r="AW13">
        <v>686</v>
      </c>
      <c r="AX13">
        <v>632</v>
      </c>
      <c r="AY13">
        <v>788</v>
      </c>
      <c r="AZ13">
        <v>1048</v>
      </c>
      <c r="BA13">
        <v>1209</v>
      </c>
      <c r="BB13">
        <v>1318</v>
      </c>
      <c r="BC13">
        <v>1385</v>
      </c>
      <c r="BD13">
        <v>1355</v>
      </c>
      <c r="BE13">
        <v>1727</v>
      </c>
      <c r="BF13">
        <v>1955</v>
      </c>
      <c r="BG13">
        <v>1669</v>
      </c>
      <c r="BH13">
        <v>1739</v>
      </c>
      <c r="BI13">
        <v>1894</v>
      </c>
      <c r="BJ13">
        <v>1831</v>
      </c>
      <c r="BK13">
        <v>1867</v>
      </c>
      <c r="BL13">
        <v>1855</v>
      </c>
      <c r="BM13">
        <v>2076</v>
      </c>
      <c r="BN13">
        <v>2326</v>
      </c>
      <c r="BO13">
        <v>2818</v>
      </c>
      <c r="BP13">
        <v>2902</v>
      </c>
      <c r="BQ13">
        <v>2876</v>
      </c>
      <c r="BR13">
        <v>3048</v>
      </c>
      <c r="BS13">
        <v>3248</v>
      </c>
      <c r="BT13">
        <v>3078</v>
      </c>
      <c r="BU13">
        <v>3315</v>
      </c>
      <c r="BV13">
        <v>3987</v>
      </c>
      <c r="BW13">
        <v>4608</v>
      </c>
      <c r="BX13">
        <v>4524</v>
      </c>
      <c r="BY13">
        <v>4832</v>
      </c>
      <c r="BZ13">
        <v>5996</v>
      </c>
      <c r="CA13">
        <v>6299</v>
      </c>
      <c r="CB13">
        <v>7169</v>
      </c>
      <c r="CC13">
        <v>7701</v>
      </c>
      <c r="CD13">
        <v>8660</v>
      </c>
      <c r="CE13">
        <v>8759</v>
      </c>
      <c r="CF13">
        <v>9177</v>
      </c>
      <c r="CG13">
        <v>11210</v>
      </c>
      <c r="CH13">
        <v>11322</v>
      </c>
      <c r="CI13">
        <v>10933</v>
      </c>
      <c r="CJ13">
        <v>11996</v>
      </c>
      <c r="CK13">
        <v>12460</v>
      </c>
      <c r="CL13">
        <v>13473</v>
      </c>
      <c r="CM13">
        <v>13777</v>
      </c>
      <c r="CN13">
        <v>13147</v>
      </c>
      <c r="CO13">
        <v>13470</v>
      </c>
      <c r="CP13">
        <v>14015</v>
      </c>
      <c r="CQ13">
        <v>15479</v>
      </c>
      <c r="CR13">
        <v>17207</v>
      </c>
      <c r="CS13">
        <v>17983</v>
      </c>
      <c r="CT13">
        <v>19099</v>
      </c>
      <c r="CU13">
        <v>20071</v>
      </c>
      <c r="CV13">
        <v>21777</v>
      </c>
      <c r="CW13">
        <v>24853</v>
      </c>
      <c r="CX13">
        <v>22921</v>
      </c>
      <c r="CY13">
        <v>20268</v>
      </c>
      <c r="CZ13">
        <v>20475</v>
      </c>
      <c r="DA13">
        <v>22884</v>
      </c>
      <c r="DB13">
        <v>25389</v>
      </c>
      <c r="DC13">
        <v>30030</v>
      </c>
      <c r="DD13">
        <v>32666</v>
      </c>
      <c r="DE13">
        <v>31645</v>
      </c>
      <c r="DF13">
        <v>25664</v>
      </c>
      <c r="DG13">
        <v>28198</v>
      </c>
      <c r="DH13">
        <v>31303</v>
      </c>
      <c r="DI13">
        <v>32870</v>
      </c>
      <c r="DJ13">
        <v>33957</v>
      </c>
      <c r="DK13">
        <v>34179</v>
      </c>
      <c r="DL13">
        <v>32786</v>
      </c>
      <c r="DM13">
        <v>32324</v>
      </c>
    </row>
    <row r="14" spans="1:117" x14ac:dyDescent="0.25">
      <c r="A14" t="s">
        <v>109</v>
      </c>
      <c r="B14">
        <v>0</v>
      </c>
      <c r="C14">
        <v>0</v>
      </c>
      <c r="D14">
        <v>0</v>
      </c>
      <c r="E14">
        <v>0</v>
      </c>
      <c r="F14">
        <v>8</v>
      </c>
      <c r="G14">
        <v>9</v>
      </c>
      <c r="H14">
        <v>9</v>
      </c>
      <c r="I14">
        <v>7</v>
      </c>
      <c r="J14">
        <v>9</v>
      </c>
      <c r="K14">
        <v>9</v>
      </c>
      <c r="L14">
        <v>9</v>
      </c>
      <c r="M14">
        <v>10</v>
      </c>
      <c r="N14">
        <v>10</v>
      </c>
      <c r="O14">
        <v>9</v>
      </c>
      <c r="P14">
        <v>8</v>
      </c>
      <c r="Q14">
        <v>9</v>
      </c>
      <c r="R14">
        <v>11</v>
      </c>
      <c r="S14">
        <v>12</v>
      </c>
      <c r="T14">
        <v>16</v>
      </c>
      <c r="U14">
        <v>21</v>
      </c>
      <c r="V14">
        <v>18</v>
      </c>
      <c r="W14">
        <v>22</v>
      </c>
      <c r="X14">
        <v>33</v>
      </c>
      <c r="Y14">
        <v>37</v>
      </c>
      <c r="Z14">
        <v>37</v>
      </c>
      <c r="AA14">
        <v>39</v>
      </c>
      <c r="AB14">
        <v>40</v>
      </c>
      <c r="AC14">
        <v>38</v>
      </c>
      <c r="AD14">
        <v>43</v>
      </c>
      <c r="AE14">
        <v>35</v>
      </c>
      <c r="AF14">
        <v>24</v>
      </c>
      <c r="AG14">
        <v>14</v>
      </c>
      <c r="AH14">
        <v>12</v>
      </c>
      <c r="AI14">
        <v>17</v>
      </c>
      <c r="AJ14">
        <v>20</v>
      </c>
      <c r="AK14">
        <v>22</v>
      </c>
      <c r="AL14">
        <v>26</v>
      </c>
      <c r="AM14">
        <v>24</v>
      </c>
      <c r="AN14">
        <v>22</v>
      </c>
      <c r="AO14">
        <v>30</v>
      </c>
      <c r="AP14">
        <v>40</v>
      </c>
      <c r="AQ14">
        <v>30</v>
      </c>
      <c r="AR14">
        <v>24</v>
      </c>
      <c r="AS14">
        <v>24</v>
      </c>
      <c r="AT14">
        <v>32</v>
      </c>
      <c r="AU14">
        <v>60</v>
      </c>
      <c r="AV14" s="26">
        <v>82</v>
      </c>
      <c r="AW14">
        <v>85</v>
      </c>
      <c r="AX14">
        <v>86</v>
      </c>
      <c r="AY14">
        <v>106</v>
      </c>
      <c r="AZ14">
        <v>105</v>
      </c>
      <c r="BA14">
        <v>108</v>
      </c>
      <c r="BB14">
        <v>111</v>
      </c>
      <c r="BC14">
        <v>119</v>
      </c>
      <c r="BD14">
        <v>136</v>
      </c>
      <c r="BE14">
        <v>150</v>
      </c>
      <c r="BF14">
        <v>143</v>
      </c>
      <c r="BG14">
        <v>140</v>
      </c>
      <c r="BH14">
        <v>148</v>
      </c>
      <c r="BI14">
        <v>141</v>
      </c>
      <c r="BJ14">
        <v>131</v>
      </c>
      <c r="BK14">
        <v>137</v>
      </c>
      <c r="BL14">
        <v>145</v>
      </c>
      <c r="BM14">
        <v>160</v>
      </c>
      <c r="BN14">
        <v>169</v>
      </c>
      <c r="BO14">
        <v>173</v>
      </c>
      <c r="BP14">
        <v>196</v>
      </c>
      <c r="BQ14">
        <v>272</v>
      </c>
      <c r="BR14">
        <v>355</v>
      </c>
      <c r="BS14">
        <v>457</v>
      </c>
      <c r="BT14">
        <v>544</v>
      </c>
      <c r="BU14">
        <v>640</v>
      </c>
      <c r="BV14">
        <v>680</v>
      </c>
      <c r="BW14">
        <v>637</v>
      </c>
      <c r="BX14">
        <v>485</v>
      </c>
      <c r="BY14">
        <v>614</v>
      </c>
      <c r="BZ14">
        <v>664</v>
      </c>
      <c r="CA14">
        <v>790</v>
      </c>
      <c r="CB14">
        <v>832</v>
      </c>
      <c r="CC14">
        <v>862</v>
      </c>
      <c r="CD14">
        <v>928</v>
      </c>
      <c r="CE14">
        <v>884</v>
      </c>
      <c r="CF14">
        <v>975</v>
      </c>
      <c r="CG14">
        <v>1081</v>
      </c>
      <c r="CH14">
        <v>1133</v>
      </c>
      <c r="CI14">
        <v>1232</v>
      </c>
      <c r="CJ14">
        <v>1327</v>
      </c>
      <c r="CK14">
        <v>1309</v>
      </c>
      <c r="CL14">
        <v>1254</v>
      </c>
      <c r="CM14">
        <v>1154</v>
      </c>
      <c r="CN14">
        <v>1041</v>
      </c>
      <c r="CO14">
        <v>1036</v>
      </c>
      <c r="CP14">
        <v>1168</v>
      </c>
      <c r="CQ14">
        <v>1327</v>
      </c>
      <c r="CR14">
        <v>1424</v>
      </c>
      <c r="CS14">
        <v>1553</v>
      </c>
      <c r="CT14">
        <v>1609</v>
      </c>
      <c r="CU14">
        <v>1805</v>
      </c>
      <c r="CV14">
        <v>2009</v>
      </c>
      <c r="CW14">
        <v>2133</v>
      </c>
      <c r="CX14">
        <v>2131</v>
      </c>
      <c r="CY14">
        <v>2278</v>
      </c>
      <c r="CZ14">
        <v>2383</v>
      </c>
      <c r="DA14">
        <v>2561</v>
      </c>
      <c r="DB14">
        <v>2857</v>
      </c>
      <c r="DC14">
        <v>3008</v>
      </c>
      <c r="DD14">
        <v>2788</v>
      </c>
      <c r="DE14">
        <v>2655</v>
      </c>
      <c r="DF14">
        <v>2141</v>
      </c>
      <c r="DG14">
        <v>2321</v>
      </c>
      <c r="DH14">
        <v>2217</v>
      </c>
      <c r="DI14">
        <v>2403</v>
      </c>
      <c r="DJ14">
        <v>2527</v>
      </c>
      <c r="DK14">
        <v>2630</v>
      </c>
      <c r="DL14">
        <v>2802</v>
      </c>
      <c r="DM14">
        <v>2908</v>
      </c>
    </row>
    <row r="15" spans="1:117" x14ac:dyDescent="0.25">
      <c r="A15" t="s">
        <v>111</v>
      </c>
      <c r="B15">
        <v>47</v>
      </c>
      <c r="C15">
        <v>53</v>
      </c>
      <c r="D15">
        <v>58</v>
      </c>
      <c r="E15">
        <v>58</v>
      </c>
      <c r="F15">
        <v>58</v>
      </c>
      <c r="G15">
        <v>69</v>
      </c>
      <c r="H15">
        <v>67</v>
      </c>
      <c r="I15">
        <v>55</v>
      </c>
      <c r="J15">
        <v>66</v>
      </c>
      <c r="K15">
        <v>68</v>
      </c>
      <c r="L15">
        <v>66</v>
      </c>
      <c r="M15">
        <v>74</v>
      </c>
      <c r="N15">
        <v>74</v>
      </c>
      <c r="O15">
        <v>69</v>
      </c>
      <c r="P15">
        <v>58</v>
      </c>
      <c r="Q15">
        <v>69</v>
      </c>
      <c r="R15">
        <v>83</v>
      </c>
      <c r="S15">
        <v>89</v>
      </c>
      <c r="T15">
        <v>117</v>
      </c>
      <c r="U15">
        <v>58</v>
      </c>
      <c r="V15">
        <v>120</v>
      </c>
      <c r="W15">
        <v>146</v>
      </c>
      <c r="X15">
        <v>231</v>
      </c>
      <c r="Y15">
        <v>255</v>
      </c>
      <c r="Z15">
        <v>258</v>
      </c>
      <c r="AA15">
        <v>265</v>
      </c>
      <c r="AB15">
        <v>278</v>
      </c>
      <c r="AC15">
        <v>272</v>
      </c>
      <c r="AD15">
        <v>332</v>
      </c>
      <c r="AE15">
        <v>272</v>
      </c>
      <c r="AF15">
        <v>174</v>
      </c>
      <c r="AG15">
        <v>103</v>
      </c>
      <c r="AH15">
        <v>92</v>
      </c>
      <c r="AI15">
        <v>124</v>
      </c>
      <c r="AJ15">
        <v>137</v>
      </c>
      <c r="AK15">
        <v>164</v>
      </c>
      <c r="AL15">
        <v>217</v>
      </c>
      <c r="AM15">
        <v>178</v>
      </c>
      <c r="AN15">
        <v>203</v>
      </c>
      <c r="AO15">
        <v>248</v>
      </c>
      <c r="AP15">
        <v>303</v>
      </c>
      <c r="AQ15">
        <v>224</v>
      </c>
      <c r="AR15">
        <v>186</v>
      </c>
      <c r="AS15">
        <v>196</v>
      </c>
      <c r="AT15">
        <v>278</v>
      </c>
      <c r="AU15">
        <v>443</v>
      </c>
      <c r="AV15" s="26">
        <v>605</v>
      </c>
      <c r="AW15">
        <v>583</v>
      </c>
      <c r="AX15">
        <v>550</v>
      </c>
      <c r="AY15">
        <v>590</v>
      </c>
      <c r="AZ15">
        <v>824</v>
      </c>
      <c r="BA15">
        <v>768</v>
      </c>
      <c r="BB15">
        <v>753</v>
      </c>
      <c r="BC15">
        <v>849</v>
      </c>
      <c r="BD15">
        <v>1017</v>
      </c>
      <c r="BE15">
        <v>1151</v>
      </c>
      <c r="BF15">
        <v>1119</v>
      </c>
      <c r="BG15">
        <v>1156</v>
      </c>
      <c r="BH15">
        <v>1198</v>
      </c>
      <c r="BI15">
        <v>1251</v>
      </c>
      <c r="BJ15">
        <v>1213</v>
      </c>
      <c r="BK15">
        <v>1284</v>
      </c>
      <c r="BL15">
        <v>1452</v>
      </c>
      <c r="BM15">
        <v>1588</v>
      </c>
      <c r="BN15">
        <v>1759</v>
      </c>
      <c r="BO15">
        <v>2016</v>
      </c>
      <c r="BP15">
        <v>2068</v>
      </c>
      <c r="BQ15">
        <v>2029</v>
      </c>
      <c r="BR15">
        <v>2310</v>
      </c>
      <c r="BS15">
        <v>2245</v>
      </c>
      <c r="BT15">
        <v>2072</v>
      </c>
      <c r="BU15">
        <v>2719</v>
      </c>
      <c r="BV15">
        <v>3127</v>
      </c>
      <c r="BW15">
        <v>3228</v>
      </c>
      <c r="BX15">
        <v>3116</v>
      </c>
      <c r="BY15">
        <v>3477</v>
      </c>
      <c r="BZ15">
        <v>4764</v>
      </c>
      <c r="CA15">
        <v>5871</v>
      </c>
      <c r="CB15">
        <v>6957</v>
      </c>
      <c r="CC15">
        <v>7966</v>
      </c>
      <c r="CD15">
        <v>8862</v>
      </c>
      <c r="CE15">
        <v>9881</v>
      </c>
      <c r="CF15">
        <v>10859</v>
      </c>
      <c r="CG15">
        <v>13025</v>
      </c>
      <c r="CH15">
        <v>14132</v>
      </c>
      <c r="CI15">
        <v>15007</v>
      </c>
      <c r="CJ15">
        <v>16531</v>
      </c>
      <c r="CK15">
        <v>16910</v>
      </c>
      <c r="CL15">
        <v>19758</v>
      </c>
      <c r="CM15">
        <v>19234</v>
      </c>
      <c r="CN15">
        <v>17247</v>
      </c>
      <c r="CO15">
        <v>19045</v>
      </c>
      <c r="CP15">
        <v>19476</v>
      </c>
      <c r="CQ15">
        <v>20459</v>
      </c>
      <c r="CR15">
        <v>22224</v>
      </c>
      <c r="CS15">
        <v>23208</v>
      </c>
      <c r="CT15">
        <v>27184</v>
      </c>
      <c r="CU15">
        <v>30497</v>
      </c>
      <c r="CV15">
        <v>32867</v>
      </c>
      <c r="CW15">
        <v>35374</v>
      </c>
      <c r="CX15">
        <v>33081</v>
      </c>
      <c r="CY15">
        <v>31479</v>
      </c>
      <c r="CZ15">
        <v>32247</v>
      </c>
      <c r="DA15">
        <v>34348</v>
      </c>
      <c r="DB15">
        <v>37909</v>
      </c>
      <c r="DC15">
        <v>39069</v>
      </c>
      <c r="DD15">
        <v>37577</v>
      </c>
      <c r="DE15">
        <v>37165</v>
      </c>
      <c r="DF15">
        <v>28227</v>
      </c>
      <c r="DG15">
        <v>28053</v>
      </c>
      <c r="DH15">
        <v>32193</v>
      </c>
      <c r="DI15">
        <v>34484</v>
      </c>
      <c r="DJ15">
        <v>34032</v>
      </c>
      <c r="DK15">
        <v>36040</v>
      </c>
      <c r="DL15">
        <v>38687</v>
      </c>
      <c r="DM15">
        <v>40723</v>
      </c>
    </row>
    <row r="16" spans="1:117" x14ac:dyDescent="0.25">
      <c r="A16" t="s">
        <v>115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23</v>
      </c>
      <c r="P16">
        <v>32</v>
      </c>
      <c r="Q16">
        <v>36</v>
      </c>
      <c r="R16">
        <v>61</v>
      </c>
      <c r="S16">
        <v>147</v>
      </c>
      <c r="T16">
        <v>165</v>
      </c>
      <c r="U16">
        <v>182</v>
      </c>
      <c r="V16">
        <v>52</v>
      </c>
      <c r="W16">
        <v>57</v>
      </c>
      <c r="X16">
        <v>79</v>
      </c>
      <c r="Y16">
        <v>74</v>
      </c>
      <c r="Z16">
        <v>91</v>
      </c>
      <c r="AA16">
        <v>104</v>
      </c>
      <c r="AB16">
        <v>119</v>
      </c>
      <c r="AC16">
        <v>101</v>
      </c>
      <c r="AD16">
        <v>140</v>
      </c>
      <c r="AE16">
        <v>131</v>
      </c>
      <c r="AF16">
        <v>84</v>
      </c>
      <c r="AG16">
        <v>42</v>
      </c>
      <c r="AH16">
        <v>22</v>
      </c>
      <c r="AI16">
        <v>51</v>
      </c>
      <c r="AJ16">
        <v>98</v>
      </c>
      <c r="AK16">
        <v>155</v>
      </c>
      <c r="AL16">
        <v>203</v>
      </c>
      <c r="AM16">
        <v>153</v>
      </c>
      <c r="AN16">
        <v>145</v>
      </c>
      <c r="AO16">
        <v>179</v>
      </c>
      <c r="AP16">
        <v>255</v>
      </c>
      <c r="AQ16">
        <v>142</v>
      </c>
      <c r="AR16">
        <v>63</v>
      </c>
      <c r="AS16">
        <v>227</v>
      </c>
      <c r="AT16">
        <v>245</v>
      </c>
      <c r="AU16">
        <v>203</v>
      </c>
      <c r="AV16" s="26">
        <v>372</v>
      </c>
      <c r="AW16">
        <v>553</v>
      </c>
      <c r="AX16">
        <v>611</v>
      </c>
      <c r="AY16">
        <v>637</v>
      </c>
      <c r="AZ16">
        <v>665</v>
      </c>
      <c r="BA16">
        <v>605</v>
      </c>
      <c r="BB16">
        <v>608</v>
      </c>
      <c r="BC16">
        <v>473</v>
      </c>
      <c r="BD16">
        <v>614</v>
      </c>
      <c r="BE16">
        <v>484</v>
      </c>
      <c r="BF16">
        <v>505</v>
      </c>
      <c r="BG16">
        <v>590</v>
      </c>
      <c r="BH16">
        <v>716</v>
      </c>
      <c r="BI16">
        <v>462</v>
      </c>
      <c r="BJ16">
        <v>552</v>
      </c>
      <c r="BK16">
        <v>616</v>
      </c>
      <c r="BL16">
        <v>757</v>
      </c>
      <c r="BM16">
        <v>911</v>
      </c>
      <c r="BN16">
        <v>943</v>
      </c>
      <c r="BO16">
        <v>1254</v>
      </c>
      <c r="BP16">
        <v>1179</v>
      </c>
      <c r="BQ16">
        <v>1213</v>
      </c>
      <c r="BR16">
        <v>1063</v>
      </c>
      <c r="BS16">
        <v>1171</v>
      </c>
      <c r="BT16">
        <v>1076</v>
      </c>
      <c r="BU16">
        <v>1523</v>
      </c>
      <c r="BV16">
        <v>2050</v>
      </c>
      <c r="BW16">
        <v>1947</v>
      </c>
      <c r="BX16">
        <v>2593</v>
      </c>
      <c r="BY16">
        <v>2892</v>
      </c>
      <c r="BZ16">
        <v>2936</v>
      </c>
      <c r="CA16">
        <v>3348</v>
      </c>
      <c r="CB16">
        <v>4183</v>
      </c>
      <c r="CC16">
        <v>3832</v>
      </c>
      <c r="CD16">
        <v>4281</v>
      </c>
      <c r="CE16">
        <v>3083</v>
      </c>
      <c r="CF16">
        <v>2977</v>
      </c>
      <c r="CG16">
        <v>3393</v>
      </c>
      <c r="CH16">
        <v>2362</v>
      </c>
      <c r="CI16">
        <v>1935</v>
      </c>
      <c r="CJ16">
        <v>2099</v>
      </c>
      <c r="CK16">
        <v>3019</v>
      </c>
      <c r="CL16">
        <v>3100</v>
      </c>
      <c r="CM16">
        <v>3620</v>
      </c>
      <c r="CN16">
        <v>3295</v>
      </c>
      <c r="CO16">
        <v>2863</v>
      </c>
      <c r="CP16">
        <v>3325</v>
      </c>
      <c r="CQ16">
        <v>3995</v>
      </c>
      <c r="CR16">
        <v>3968</v>
      </c>
      <c r="CS16">
        <v>3671</v>
      </c>
      <c r="CT16">
        <v>5679</v>
      </c>
      <c r="CU16">
        <v>5708</v>
      </c>
      <c r="CV16">
        <v>3965</v>
      </c>
      <c r="CW16">
        <v>4932</v>
      </c>
      <c r="CX16">
        <v>4640</v>
      </c>
      <c r="CY16">
        <v>5943</v>
      </c>
      <c r="CZ16">
        <v>6395</v>
      </c>
      <c r="DA16">
        <v>7473</v>
      </c>
      <c r="DB16">
        <v>8037</v>
      </c>
      <c r="DC16">
        <v>7354</v>
      </c>
      <c r="DD16">
        <v>7677</v>
      </c>
      <c r="DE16">
        <v>8552</v>
      </c>
      <c r="DF16">
        <v>9065</v>
      </c>
      <c r="DG16">
        <v>8263</v>
      </c>
      <c r="DH16">
        <v>9666</v>
      </c>
      <c r="DI16">
        <v>16142</v>
      </c>
      <c r="DJ16">
        <v>19817</v>
      </c>
      <c r="DK16">
        <v>20897</v>
      </c>
      <c r="DL16">
        <v>19387</v>
      </c>
      <c r="DM16">
        <v>17419</v>
      </c>
    </row>
    <row r="17" spans="1:117" x14ac:dyDescent="0.25">
      <c r="A17" t="s">
        <v>119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11</v>
      </c>
      <c r="X17">
        <v>14</v>
      </c>
      <c r="Y17">
        <v>15</v>
      </c>
      <c r="Z17">
        <v>22</v>
      </c>
      <c r="AA17">
        <v>25</v>
      </c>
      <c r="AB17">
        <v>42</v>
      </c>
      <c r="AC17">
        <v>48</v>
      </c>
      <c r="AD17">
        <v>45</v>
      </c>
      <c r="AE17">
        <v>43</v>
      </c>
      <c r="AF17">
        <v>27</v>
      </c>
      <c r="AG17">
        <v>14</v>
      </c>
      <c r="AH17">
        <v>7</v>
      </c>
      <c r="AI17">
        <v>17</v>
      </c>
      <c r="AJ17">
        <v>33</v>
      </c>
      <c r="AK17">
        <v>51</v>
      </c>
      <c r="AL17">
        <v>66</v>
      </c>
      <c r="AM17">
        <v>50</v>
      </c>
      <c r="AN17">
        <v>48</v>
      </c>
      <c r="AO17">
        <v>60</v>
      </c>
      <c r="AP17">
        <v>85</v>
      </c>
      <c r="AQ17">
        <v>46</v>
      </c>
      <c r="AR17">
        <v>21</v>
      </c>
      <c r="AS17">
        <v>76</v>
      </c>
      <c r="AT17">
        <v>82</v>
      </c>
      <c r="AU17">
        <v>43</v>
      </c>
      <c r="AV17" s="26">
        <v>79</v>
      </c>
      <c r="AW17">
        <v>111</v>
      </c>
      <c r="AX17">
        <v>131</v>
      </c>
      <c r="AY17">
        <v>159</v>
      </c>
      <c r="AZ17">
        <v>184</v>
      </c>
      <c r="BA17">
        <v>223</v>
      </c>
      <c r="BB17">
        <v>183</v>
      </c>
      <c r="BC17">
        <v>168</v>
      </c>
      <c r="BD17">
        <v>242</v>
      </c>
      <c r="BE17">
        <v>336</v>
      </c>
      <c r="BF17">
        <v>229</v>
      </c>
      <c r="BG17">
        <v>264</v>
      </c>
      <c r="BH17">
        <v>315</v>
      </c>
      <c r="BI17">
        <v>181</v>
      </c>
      <c r="BJ17">
        <v>203</v>
      </c>
      <c r="BK17">
        <v>209</v>
      </c>
      <c r="BL17">
        <v>282</v>
      </c>
      <c r="BM17">
        <v>363</v>
      </c>
      <c r="BN17">
        <v>450</v>
      </c>
      <c r="BO17">
        <v>537</v>
      </c>
      <c r="BP17">
        <v>351</v>
      </c>
      <c r="BQ17">
        <v>383</v>
      </c>
      <c r="BR17">
        <v>516</v>
      </c>
      <c r="BS17">
        <v>472</v>
      </c>
      <c r="BT17">
        <v>505</v>
      </c>
      <c r="BU17">
        <v>667</v>
      </c>
      <c r="BV17">
        <v>880</v>
      </c>
      <c r="BW17">
        <v>1117</v>
      </c>
      <c r="BX17">
        <v>1197</v>
      </c>
      <c r="BY17">
        <v>1096</v>
      </c>
      <c r="BZ17">
        <v>1759</v>
      </c>
      <c r="CA17">
        <v>2143</v>
      </c>
      <c r="CB17">
        <v>1984</v>
      </c>
      <c r="CC17">
        <v>1422</v>
      </c>
      <c r="CD17">
        <v>1875</v>
      </c>
      <c r="CE17">
        <v>917</v>
      </c>
      <c r="CF17">
        <v>1055</v>
      </c>
      <c r="CG17">
        <v>1464</v>
      </c>
      <c r="CH17">
        <v>1383</v>
      </c>
      <c r="CI17">
        <v>1404</v>
      </c>
      <c r="CJ17">
        <v>1603</v>
      </c>
      <c r="CK17">
        <v>1326</v>
      </c>
      <c r="CL17">
        <v>2120</v>
      </c>
      <c r="CM17">
        <v>2036</v>
      </c>
      <c r="CN17">
        <v>1306</v>
      </c>
      <c r="CO17">
        <v>969</v>
      </c>
      <c r="CP17">
        <v>1301</v>
      </c>
      <c r="CQ17">
        <v>1383</v>
      </c>
      <c r="CR17">
        <v>1568</v>
      </c>
      <c r="CS17">
        <v>1780</v>
      </c>
      <c r="CT17">
        <v>2550</v>
      </c>
      <c r="CU17">
        <v>2679</v>
      </c>
      <c r="CV17">
        <v>2470</v>
      </c>
      <c r="CW17">
        <v>2359</v>
      </c>
      <c r="CX17">
        <v>1752</v>
      </c>
      <c r="CY17">
        <v>1321</v>
      </c>
      <c r="CZ17">
        <v>1455</v>
      </c>
      <c r="DA17">
        <v>1472</v>
      </c>
      <c r="DB17">
        <v>2111</v>
      </c>
      <c r="DC17">
        <v>2518</v>
      </c>
      <c r="DD17">
        <v>2365</v>
      </c>
      <c r="DE17">
        <v>2622</v>
      </c>
      <c r="DF17">
        <v>354</v>
      </c>
      <c r="DG17">
        <v>1983</v>
      </c>
      <c r="DH17">
        <v>1548</v>
      </c>
      <c r="DI17">
        <v>968</v>
      </c>
      <c r="DJ17">
        <v>1963</v>
      </c>
      <c r="DK17">
        <v>3053</v>
      </c>
      <c r="DL17">
        <v>2984</v>
      </c>
      <c r="DM17">
        <v>705</v>
      </c>
    </row>
    <row r="18" spans="1:117" x14ac:dyDescent="0.25">
      <c r="A18" t="s">
        <v>113</v>
      </c>
      <c r="B18">
        <v>79</v>
      </c>
      <c r="C18">
        <v>110</v>
      </c>
      <c r="D18">
        <v>86</v>
      </c>
      <c r="E18">
        <v>90</v>
      </c>
      <c r="F18">
        <v>94</v>
      </c>
      <c r="G18">
        <v>116</v>
      </c>
      <c r="H18">
        <v>117</v>
      </c>
      <c r="I18">
        <v>100</v>
      </c>
      <c r="J18">
        <v>121</v>
      </c>
      <c r="K18">
        <v>125</v>
      </c>
      <c r="L18">
        <v>124</v>
      </c>
      <c r="M18">
        <v>140</v>
      </c>
      <c r="N18">
        <v>152</v>
      </c>
      <c r="O18">
        <v>142</v>
      </c>
      <c r="P18">
        <v>154</v>
      </c>
      <c r="Q18">
        <v>177</v>
      </c>
      <c r="R18">
        <v>185</v>
      </c>
      <c r="S18">
        <v>222</v>
      </c>
      <c r="T18">
        <v>252</v>
      </c>
      <c r="U18">
        <v>232</v>
      </c>
      <c r="V18">
        <v>162</v>
      </c>
      <c r="W18">
        <v>106</v>
      </c>
      <c r="X18">
        <v>188</v>
      </c>
      <c r="Y18">
        <v>158</v>
      </c>
      <c r="Z18">
        <v>187</v>
      </c>
      <c r="AA18">
        <v>228</v>
      </c>
      <c r="AB18">
        <v>231</v>
      </c>
      <c r="AC18">
        <v>243</v>
      </c>
      <c r="AD18">
        <v>265</v>
      </c>
      <c r="AE18">
        <v>252</v>
      </c>
      <c r="AF18">
        <v>114</v>
      </c>
      <c r="AG18">
        <v>62</v>
      </c>
      <c r="AH18">
        <v>49</v>
      </c>
      <c r="AI18">
        <v>71</v>
      </c>
      <c r="AJ18">
        <v>136</v>
      </c>
      <c r="AK18">
        <v>176</v>
      </c>
      <c r="AL18">
        <v>229</v>
      </c>
      <c r="AM18">
        <v>229</v>
      </c>
      <c r="AN18">
        <v>183</v>
      </c>
      <c r="AO18">
        <v>209</v>
      </c>
      <c r="AP18">
        <v>309</v>
      </c>
      <c r="AQ18">
        <v>280</v>
      </c>
      <c r="AR18">
        <v>180</v>
      </c>
      <c r="AS18">
        <v>349</v>
      </c>
      <c r="AT18">
        <v>414</v>
      </c>
      <c r="AU18">
        <v>344</v>
      </c>
      <c r="AV18" s="26">
        <v>663</v>
      </c>
      <c r="AW18">
        <v>967</v>
      </c>
      <c r="AX18">
        <v>1003</v>
      </c>
      <c r="AY18">
        <v>1042</v>
      </c>
      <c r="AZ18">
        <v>1094</v>
      </c>
      <c r="BA18">
        <v>1102</v>
      </c>
      <c r="BB18">
        <v>998</v>
      </c>
      <c r="BC18">
        <v>944</v>
      </c>
      <c r="BD18">
        <v>995</v>
      </c>
      <c r="BE18">
        <v>890</v>
      </c>
      <c r="BF18">
        <v>880</v>
      </c>
      <c r="BG18">
        <v>1223</v>
      </c>
      <c r="BH18">
        <v>1229</v>
      </c>
      <c r="BI18">
        <v>1111</v>
      </c>
      <c r="BJ18">
        <v>1085</v>
      </c>
      <c r="BK18">
        <v>1166</v>
      </c>
      <c r="BL18">
        <v>1483</v>
      </c>
      <c r="BM18">
        <v>1546</v>
      </c>
      <c r="BN18">
        <v>1799</v>
      </c>
      <c r="BO18">
        <v>2014</v>
      </c>
      <c r="BP18">
        <v>2233</v>
      </c>
      <c r="BQ18">
        <v>2065</v>
      </c>
      <c r="BR18">
        <v>2371</v>
      </c>
      <c r="BS18">
        <v>2840</v>
      </c>
      <c r="BT18">
        <v>2841</v>
      </c>
      <c r="BU18">
        <v>3273</v>
      </c>
      <c r="BV18">
        <v>4342</v>
      </c>
      <c r="BW18">
        <v>4859</v>
      </c>
      <c r="BX18">
        <v>5953</v>
      </c>
      <c r="BY18">
        <v>5942</v>
      </c>
      <c r="BZ18">
        <v>6528</v>
      </c>
      <c r="CA18">
        <v>7387</v>
      </c>
      <c r="CB18">
        <v>8566</v>
      </c>
      <c r="CC18">
        <v>7769</v>
      </c>
      <c r="CD18">
        <v>8331</v>
      </c>
      <c r="CE18">
        <v>6428</v>
      </c>
      <c r="CF18">
        <v>5481</v>
      </c>
      <c r="CG18">
        <v>5729</v>
      </c>
      <c r="CH18">
        <v>4941</v>
      </c>
      <c r="CI18">
        <v>4877</v>
      </c>
      <c r="CJ18">
        <v>4531</v>
      </c>
      <c r="CK18">
        <v>5975</v>
      </c>
      <c r="CL18">
        <v>7935</v>
      </c>
      <c r="CM18">
        <v>8832</v>
      </c>
      <c r="CN18">
        <v>7271</v>
      </c>
      <c r="CO18">
        <v>6506</v>
      </c>
      <c r="CP18">
        <v>7514</v>
      </c>
      <c r="CQ18">
        <v>8293</v>
      </c>
      <c r="CR18">
        <v>8746</v>
      </c>
      <c r="CS18">
        <v>9133</v>
      </c>
      <c r="CT18">
        <v>9494</v>
      </c>
      <c r="CU18">
        <v>10067</v>
      </c>
      <c r="CV18">
        <v>7391</v>
      </c>
      <c r="CW18">
        <v>7752</v>
      </c>
      <c r="CX18">
        <v>9013</v>
      </c>
      <c r="CY18">
        <v>9874</v>
      </c>
      <c r="CZ18">
        <v>10943</v>
      </c>
      <c r="DA18">
        <v>12167</v>
      </c>
      <c r="DB18">
        <v>13506</v>
      </c>
      <c r="DC18">
        <v>13182</v>
      </c>
      <c r="DD18">
        <v>13433</v>
      </c>
      <c r="DE18">
        <v>16457</v>
      </c>
      <c r="DF18">
        <v>17343</v>
      </c>
      <c r="DG18">
        <v>16745</v>
      </c>
      <c r="DH18">
        <v>18769</v>
      </c>
      <c r="DI18">
        <v>23296</v>
      </c>
      <c r="DJ18">
        <v>26937</v>
      </c>
      <c r="DK18">
        <v>27619</v>
      </c>
      <c r="DL18">
        <v>21164</v>
      </c>
      <c r="DM18">
        <v>19255</v>
      </c>
    </row>
    <row r="19" spans="1:117" x14ac:dyDescent="0.25">
      <c r="A19" t="s">
        <v>117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39</v>
      </c>
      <c r="S19">
        <v>52</v>
      </c>
      <c r="T19">
        <v>53</v>
      </c>
      <c r="U19">
        <v>52</v>
      </c>
      <c r="V19">
        <v>34</v>
      </c>
      <c r="W19">
        <v>34</v>
      </c>
      <c r="X19">
        <v>60</v>
      </c>
      <c r="Y19">
        <v>60</v>
      </c>
      <c r="Z19">
        <v>76</v>
      </c>
      <c r="AA19">
        <v>87</v>
      </c>
      <c r="AB19">
        <v>89</v>
      </c>
      <c r="AC19">
        <v>86</v>
      </c>
      <c r="AD19">
        <v>90</v>
      </c>
      <c r="AE19">
        <v>71</v>
      </c>
      <c r="AF19">
        <v>40</v>
      </c>
      <c r="AG19">
        <v>6</v>
      </c>
      <c r="AH19">
        <v>7</v>
      </c>
      <c r="AI19">
        <v>17</v>
      </c>
      <c r="AJ19">
        <v>31</v>
      </c>
      <c r="AK19">
        <v>53</v>
      </c>
      <c r="AL19">
        <v>71</v>
      </c>
      <c r="AM19">
        <v>62</v>
      </c>
      <c r="AN19">
        <v>57</v>
      </c>
      <c r="AO19">
        <v>79</v>
      </c>
      <c r="AP19">
        <v>88</v>
      </c>
      <c r="AQ19">
        <v>74</v>
      </c>
      <c r="AR19">
        <v>66</v>
      </c>
      <c r="AS19">
        <v>40</v>
      </c>
      <c r="AT19">
        <v>275</v>
      </c>
      <c r="AU19">
        <v>415</v>
      </c>
      <c r="AV19" s="26">
        <v>503</v>
      </c>
      <c r="AW19">
        <v>669</v>
      </c>
      <c r="AX19">
        <v>448</v>
      </c>
      <c r="AY19">
        <v>513</v>
      </c>
      <c r="AZ19">
        <v>616</v>
      </c>
      <c r="BA19">
        <v>699</v>
      </c>
      <c r="BB19">
        <v>661</v>
      </c>
      <c r="BC19">
        <v>549</v>
      </c>
      <c r="BD19">
        <v>737</v>
      </c>
      <c r="BE19">
        <v>909</v>
      </c>
      <c r="BF19">
        <v>812</v>
      </c>
      <c r="BG19">
        <v>862</v>
      </c>
      <c r="BH19">
        <v>1028</v>
      </c>
      <c r="BI19">
        <v>916</v>
      </c>
      <c r="BJ19">
        <v>851</v>
      </c>
      <c r="BK19">
        <v>924</v>
      </c>
      <c r="BL19">
        <v>1251</v>
      </c>
      <c r="BM19">
        <v>1523</v>
      </c>
      <c r="BN19">
        <v>1733</v>
      </c>
      <c r="BO19">
        <v>1941</v>
      </c>
      <c r="BP19">
        <v>1932</v>
      </c>
      <c r="BQ19">
        <v>2125</v>
      </c>
      <c r="BR19">
        <v>2345</v>
      </c>
      <c r="BS19">
        <v>2405</v>
      </c>
      <c r="BT19">
        <v>2495</v>
      </c>
      <c r="BU19">
        <v>3080</v>
      </c>
      <c r="BV19">
        <v>3745</v>
      </c>
      <c r="BW19">
        <v>4388</v>
      </c>
      <c r="BX19">
        <v>4279</v>
      </c>
      <c r="BY19">
        <v>4530</v>
      </c>
      <c r="BZ19">
        <v>6373</v>
      </c>
      <c r="CA19">
        <v>8549</v>
      </c>
      <c r="CB19">
        <v>8894</v>
      </c>
      <c r="CC19">
        <v>7967</v>
      </c>
      <c r="CD19">
        <v>7847</v>
      </c>
      <c r="CE19">
        <v>5600</v>
      </c>
      <c r="CF19">
        <v>6212</v>
      </c>
      <c r="CG19">
        <v>8470</v>
      </c>
      <c r="CH19">
        <v>9514</v>
      </c>
      <c r="CI19">
        <v>9389</v>
      </c>
      <c r="CJ19">
        <v>8626</v>
      </c>
      <c r="CK19">
        <v>8933</v>
      </c>
      <c r="CL19">
        <v>11051</v>
      </c>
      <c r="CM19">
        <v>11515</v>
      </c>
      <c r="CN19">
        <v>7711</v>
      </c>
      <c r="CO19">
        <v>8018</v>
      </c>
      <c r="CP19">
        <v>10425</v>
      </c>
      <c r="CQ19">
        <v>12089</v>
      </c>
      <c r="CR19">
        <v>13729</v>
      </c>
      <c r="CS19">
        <v>15701</v>
      </c>
      <c r="CT19">
        <v>16404</v>
      </c>
      <c r="CU19">
        <v>18996</v>
      </c>
      <c r="CV19">
        <v>19865</v>
      </c>
      <c r="CW19">
        <v>20480</v>
      </c>
      <c r="CX19">
        <v>18654</v>
      </c>
      <c r="CY19">
        <v>17744</v>
      </c>
      <c r="CZ19">
        <v>18888</v>
      </c>
      <c r="DA19">
        <v>22721</v>
      </c>
      <c r="DB19">
        <v>29100</v>
      </c>
      <c r="DC19">
        <v>33909</v>
      </c>
      <c r="DD19">
        <v>32967</v>
      </c>
      <c r="DE19">
        <v>31474</v>
      </c>
      <c r="DF19">
        <v>19396</v>
      </c>
      <c r="DG19">
        <v>28682</v>
      </c>
      <c r="DH19">
        <v>30529</v>
      </c>
      <c r="DI19">
        <v>36142</v>
      </c>
      <c r="DJ19">
        <v>33318</v>
      </c>
      <c r="DK19">
        <v>38266</v>
      </c>
      <c r="DL19">
        <v>38930</v>
      </c>
      <c r="DM19">
        <v>28578</v>
      </c>
    </row>
    <row r="20" spans="1:117" x14ac:dyDescent="0.25">
      <c r="A20" t="s">
        <v>121</v>
      </c>
      <c r="B20">
        <v>0</v>
      </c>
      <c r="C20">
        <v>0</v>
      </c>
      <c r="D20">
        <v>0</v>
      </c>
      <c r="E20">
        <v>0</v>
      </c>
      <c r="F20">
        <v>0</v>
      </c>
      <c r="G20">
        <v>28</v>
      </c>
      <c r="H20">
        <v>29</v>
      </c>
      <c r="I20">
        <v>19</v>
      </c>
      <c r="J20">
        <v>26</v>
      </c>
      <c r="K20">
        <v>29</v>
      </c>
      <c r="L20">
        <v>27</v>
      </c>
      <c r="M20">
        <v>30</v>
      </c>
      <c r="N20">
        <v>32</v>
      </c>
      <c r="O20">
        <v>27</v>
      </c>
      <c r="P20">
        <v>31</v>
      </c>
      <c r="Q20">
        <v>53</v>
      </c>
      <c r="R20">
        <v>81</v>
      </c>
      <c r="S20">
        <v>94</v>
      </c>
      <c r="T20">
        <v>86</v>
      </c>
      <c r="U20">
        <v>99</v>
      </c>
      <c r="V20">
        <v>60</v>
      </c>
      <c r="W20">
        <v>94</v>
      </c>
      <c r="X20">
        <v>116</v>
      </c>
      <c r="Y20">
        <v>86</v>
      </c>
      <c r="Z20">
        <v>94</v>
      </c>
      <c r="AA20">
        <v>125</v>
      </c>
      <c r="AB20">
        <v>109</v>
      </c>
      <c r="AC20">
        <v>118</v>
      </c>
      <c r="AD20">
        <v>143</v>
      </c>
      <c r="AE20">
        <v>87</v>
      </c>
      <c r="AF20">
        <v>42</v>
      </c>
      <c r="AG20">
        <v>30</v>
      </c>
      <c r="AH20">
        <v>34</v>
      </c>
      <c r="AI20">
        <v>51</v>
      </c>
      <c r="AJ20">
        <v>77</v>
      </c>
      <c r="AK20">
        <v>117</v>
      </c>
      <c r="AL20">
        <v>119</v>
      </c>
      <c r="AM20">
        <v>79</v>
      </c>
      <c r="AN20">
        <v>90</v>
      </c>
      <c r="AO20">
        <v>119</v>
      </c>
      <c r="AP20">
        <v>215</v>
      </c>
      <c r="AQ20">
        <v>117</v>
      </c>
      <c r="AR20">
        <v>111</v>
      </c>
      <c r="AS20">
        <v>164</v>
      </c>
      <c r="AT20">
        <v>293</v>
      </c>
      <c r="AU20">
        <v>206</v>
      </c>
      <c r="AV20" s="26">
        <v>243</v>
      </c>
      <c r="AW20">
        <v>332</v>
      </c>
      <c r="AX20">
        <v>268</v>
      </c>
      <c r="AY20">
        <v>332</v>
      </c>
      <c r="AZ20">
        <v>449</v>
      </c>
      <c r="BA20">
        <v>451</v>
      </c>
      <c r="BB20">
        <v>436</v>
      </c>
      <c r="BC20">
        <v>409</v>
      </c>
      <c r="BD20">
        <v>557</v>
      </c>
      <c r="BE20">
        <v>617</v>
      </c>
      <c r="BF20">
        <v>629</v>
      </c>
      <c r="BG20">
        <v>424</v>
      </c>
      <c r="BH20">
        <v>505</v>
      </c>
      <c r="BI20">
        <v>468</v>
      </c>
      <c r="BJ20">
        <v>426</v>
      </c>
      <c r="BK20">
        <v>421</v>
      </c>
      <c r="BL20">
        <v>537</v>
      </c>
      <c r="BM20">
        <v>609</v>
      </c>
      <c r="BN20">
        <v>687</v>
      </c>
      <c r="BO20">
        <v>730</v>
      </c>
      <c r="BP20">
        <v>563</v>
      </c>
      <c r="BQ20">
        <v>604</v>
      </c>
      <c r="BR20">
        <v>668</v>
      </c>
      <c r="BS20">
        <v>932</v>
      </c>
      <c r="BT20">
        <v>1083</v>
      </c>
      <c r="BU20">
        <v>904</v>
      </c>
      <c r="BV20">
        <v>1140</v>
      </c>
      <c r="BW20">
        <v>1699</v>
      </c>
      <c r="BX20">
        <v>2655</v>
      </c>
      <c r="BY20">
        <v>3001</v>
      </c>
      <c r="BZ20">
        <v>3559</v>
      </c>
      <c r="CA20">
        <v>3648</v>
      </c>
      <c r="CB20">
        <v>3883</v>
      </c>
      <c r="CC20">
        <v>4498</v>
      </c>
      <c r="CD20">
        <v>7638</v>
      </c>
      <c r="CE20">
        <v>5552</v>
      </c>
      <c r="CF20">
        <v>3200</v>
      </c>
      <c r="CG20">
        <v>2814</v>
      </c>
      <c r="CH20">
        <v>2467</v>
      </c>
      <c r="CI20">
        <v>1316</v>
      </c>
      <c r="CJ20">
        <v>1232</v>
      </c>
      <c r="CK20">
        <v>1531</v>
      </c>
      <c r="CL20">
        <v>1853</v>
      </c>
      <c r="CM20">
        <v>1752</v>
      </c>
      <c r="CN20">
        <v>1448</v>
      </c>
      <c r="CO20">
        <v>1129</v>
      </c>
      <c r="CP20">
        <v>2277</v>
      </c>
      <c r="CQ20">
        <v>2346</v>
      </c>
      <c r="CR20">
        <v>2499</v>
      </c>
      <c r="CS20">
        <v>2738</v>
      </c>
      <c r="CT20">
        <v>3334</v>
      </c>
      <c r="CU20">
        <v>3315</v>
      </c>
      <c r="CV20">
        <v>4851</v>
      </c>
      <c r="CW20">
        <v>4771</v>
      </c>
      <c r="CX20">
        <v>5541</v>
      </c>
      <c r="CY20">
        <v>3449</v>
      </c>
      <c r="CZ20">
        <v>4436</v>
      </c>
      <c r="DA20">
        <v>5465</v>
      </c>
      <c r="DB20">
        <v>7966</v>
      </c>
      <c r="DC20">
        <v>12335</v>
      </c>
      <c r="DD20">
        <v>17264</v>
      </c>
      <c r="DE20">
        <v>18075</v>
      </c>
      <c r="DF20">
        <v>14896</v>
      </c>
      <c r="DG20">
        <v>16852</v>
      </c>
      <c r="DH20">
        <v>21591</v>
      </c>
      <c r="DI20">
        <v>28748</v>
      </c>
      <c r="DJ20">
        <v>27735</v>
      </c>
      <c r="DK20">
        <v>29116</v>
      </c>
      <c r="DL20">
        <v>23064</v>
      </c>
      <c r="DM20">
        <v>11566</v>
      </c>
    </row>
    <row r="21" spans="1:117" x14ac:dyDescent="0.25">
      <c r="A21" t="s">
        <v>123</v>
      </c>
      <c r="B21">
        <v>0</v>
      </c>
      <c r="C21">
        <v>0</v>
      </c>
      <c r="D21">
        <v>0</v>
      </c>
      <c r="E21">
        <v>40</v>
      </c>
      <c r="F21">
        <v>50</v>
      </c>
      <c r="G21">
        <v>60</v>
      </c>
      <c r="H21">
        <v>62</v>
      </c>
      <c r="I21">
        <v>40</v>
      </c>
      <c r="J21">
        <v>53</v>
      </c>
      <c r="K21">
        <v>63</v>
      </c>
      <c r="L21">
        <v>58</v>
      </c>
      <c r="M21">
        <v>62</v>
      </c>
      <c r="N21">
        <v>66</v>
      </c>
      <c r="O21">
        <v>55</v>
      </c>
      <c r="P21">
        <v>60</v>
      </c>
      <c r="Q21">
        <v>99</v>
      </c>
      <c r="R21">
        <v>139</v>
      </c>
      <c r="S21">
        <v>151</v>
      </c>
      <c r="T21">
        <v>124</v>
      </c>
      <c r="U21">
        <v>139</v>
      </c>
      <c r="V21">
        <v>96</v>
      </c>
      <c r="W21">
        <v>106</v>
      </c>
      <c r="X21">
        <v>132</v>
      </c>
      <c r="Y21">
        <v>140</v>
      </c>
      <c r="Z21">
        <v>147</v>
      </c>
      <c r="AA21">
        <v>158</v>
      </c>
      <c r="AB21">
        <v>159</v>
      </c>
      <c r="AC21">
        <v>159</v>
      </c>
      <c r="AD21">
        <v>186</v>
      </c>
      <c r="AE21">
        <v>143</v>
      </c>
      <c r="AF21">
        <v>113</v>
      </c>
      <c r="AG21">
        <v>62</v>
      </c>
      <c r="AH21">
        <v>59</v>
      </c>
      <c r="AI21">
        <v>72</v>
      </c>
      <c r="AJ21">
        <v>92</v>
      </c>
      <c r="AK21">
        <v>133</v>
      </c>
      <c r="AL21">
        <v>167</v>
      </c>
      <c r="AM21">
        <v>125</v>
      </c>
      <c r="AN21">
        <v>141</v>
      </c>
      <c r="AO21">
        <v>160</v>
      </c>
      <c r="AP21">
        <v>178</v>
      </c>
      <c r="AQ21">
        <v>150</v>
      </c>
      <c r="AR21">
        <v>173</v>
      </c>
      <c r="AS21">
        <v>245</v>
      </c>
      <c r="AT21">
        <v>341</v>
      </c>
      <c r="AU21">
        <v>499</v>
      </c>
      <c r="AV21" s="26">
        <v>953</v>
      </c>
      <c r="AW21">
        <v>1361</v>
      </c>
      <c r="AX21">
        <v>936</v>
      </c>
      <c r="AY21">
        <v>959</v>
      </c>
      <c r="AZ21">
        <v>880</v>
      </c>
      <c r="BA21">
        <v>934</v>
      </c>
      <c r="BB21">
        <v>1100</v>
      </c>
      <c r="BC21">
        <v>1053</v>
      </c>
      <c r="BD21">
        <v>1196</v>
      </c>
      <c r="BE21">
        <v>1364</v>
      </c>
      <c r="BF21">
        <v>1430</v>
      </c>
      <c r="BG21">
        <v>1251</v>
      </c>
      <c r="BH21">
        <v>1302</v>
      </c>
      <c r="BI21">
        <v>1315</v>
      </c>
      <c r="BJ21">
        <v>1283</v>
      </c>
      <c r="BK21">
        <v>1356</v>
      </c>
      <c r="BL21">
        <v>1343</v>
      </c>
      <c r="BM21">
        <v>1489</v>
      </c>
      <c r="BN21">
        <v>1766</v>
      </c>
      <c r="BO21">
        <v>2039</v>
      </c>
      <c r="BP21">
        <v>2063</v>
      </c>
      <c r="BQ21">
        <v>2226</v>
      </c>
      <c r="BR21">
        <v>2538</v>
      </c>
      <c r="BS21">
        <v>2625</v>
      </c>
      <c r="BT21">
        <v>2770</v>
      </c>
      <c r="BU21">
        <v>2819</v>
      </c>
      <c r="BV21">
        <v>3075</v>
      </c>
      <c r="BW21">
        <v>3162</v>
      </c>
      <c r="BX21">
        <v>3027</v>
      </c>
      <c r="BY21">
        <v>3549</v>
      </c>
      <c r="BZ21">
        <v>4065</v>
      </c>
      <c r="CA21">
        <v>4809</v>
      </c>
      <c r="CB21">
        <v>5582</v>
      </c>
      <c r="CC21">
        <v>6051</v>
      </c>
      <c r="CD21">
        <v>6517</v>
      </c>
      <c r="CE21">
        <v>6765</v>
      </c>
      <c r="CF21">
        <v>7063</v>
      </c>
      <c r="CG21">
        <v>8464</v>
      </c>
      <c r="CH21">
        <v>9213</v>
      </c>
      <c r="CI21">
        <v>9468</v>
      </c>
      <c r="CJ21">
        <v>10448</v>
      </c>
      <c r="CK21">
        <v>10975</v>
      </c>
      <c r="CL21">
        <v>12162</v>
      </c>
      <c r="CM21">
        <v>11106</v>
      </c>
      <c r="CN21">
        <v>10659</v>
      </c>
      <c r="CO21">
        <v>10560</v>
      </c>
      <c r="CP21">
        <v>11329</v>
      </c>
      <c r="CQ21">
        <v>12512</v>
      </c>
      <c r="CR21">
        <v>13551</v>
      </c>
      <c r="CS21">
        <v>14340</v>
      </c>
      <c r="CT21">
        <v>14288</v>
      </c>
      <c r="CU21">
        <v>15841</v>
      </c>
      <c r="CV21">
        <v>16927</v>
      </c>
      <c r="CW21">
        <v>17228</v>
      </c>
      <c r="CX21">
        <v>17667</v>
      </c>
      <c r="CY21">
        <v>16902</v>
      </c>
      <c r="CZ21">
        <v>17621</v>
      </c>
      <c r="DA21">
        <v>18873</v>
      </c>
      <c r="DB21">
        <v>21025</v>
      </c>
      <c r="DC21">
        <v>21159</v>
      </c>
      <c r="DD21">
        <v>21826</v>
      </c>
      <c r="DE21">
        <v>20988</v>
      </c>
      <c r="DF21">
        <v>20367</v>
      </c>
      <c r="DG21">
        <v>22429</v>
      </c>
      <c r="DH21">
        <v>24710</v>
      </c>
      <c r="DI21">
        <v>26733</v>
      </c>
      <c r="DJ21">
        <v>26373</v>
      </c>
      <c r="DK21">
        <v>27971</v>
      </c>
      <c r="DL21">
        <v>29032</v>
      </c>
      <c r="DM21">
        <v>29078</v>
      </c>
    </row>
    <row r="22" spans="1:117" x14ac:dyDescent="0.25">
      <c r="A22" t="s">
        <v>125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1</v>
      </c>
      <c r="J22">
        <v>4</v>
      </c>
      <c r="K22">
        <v>4</v>
      </c>
      <c r="L22">
        <v>4</v>
      </c>
      <c r="M22">
        <v>5</v>
      </c>
      <c r="N22">
        <v>5</v>
      </c>
      <c r="O22">
        <v>5</v>
      </c>
      <c r="P22">
        <v>5</v>
      </c>
      <c r="Q22">
        <v>7</v>
      </c>
      <c r="R22">
        <v>12</v>
      </c>
      <c r="S22">
        <v>12</v>
      </c>
      <c r="T22">
        <v>12</v>
      </c>
      <c r="U22">
        <v>14</v>
      </c>
      <c r="V22">
        <v>7</v>
      </c>
      <c r="W22">
        <v>12</v>
      </c>
      <c r="X22">
        <v>14</v>
      </c>
      <c r="Y22">
        <v>15</v>
      </c>
      <c r="Z22">
        <v>16</v>
      </c>
      <c r="AA22">
        <v>19</v>
      </c>
      <c r="AB22">
        <v>18</v>
      </c>
      <c r="AC22">
        <v>24</v>
      </c>
      <c r="AD22">
        <v>27</v>
      </c>
      <c r="AE22">
        <v>18</v>
      </c>
      <c r="AF22">
        <v>12</v>
      </c>
      <c r="AG22">
        <v>5</v>
      </c>
      <c r="AH22">
        <v>4</v>
      </c>
      <c r="AI22">
        <v>6</v>
      </c>
      <c r="AJ22">
        <v>8</v>
      </c>
      <c r="AK22">
        <v>12</v>
      </c>
      <c r="AL22">
        <v>24</v>
      </c>
      <c r="AM22">
        <v>14</v>
      </c>
      <c r="AN22">
        <v>18</v>
      </c>
      <c r="AO22">
        <v>27</v>
      </c>
      <c r="AP22">
        <v>31</v>
      </c>
      <c r="AQ22">
        <v>19</v>
      </c>
      <c r="AR22">
        <v>16</v>
      </c>
      <c r="AS22">
        <v>39</v>
      </c>
      <c r="AT22">
        <v>44</v>
      </c>
      <c r="AU22">
        <v>31</v>
      </c>
      <c r="AV22" s="26">
        <v>56</v>
      </c>
      <c r="AW22">
        <v>60</v>
      </c>
      <c r="AX22">
        <v>61</v>
      </c>
      <c r="AY22">
        <v>85</v>
      </c>
      <c r="AZ22">
        <v>101</v>
      </c>
      <c r="BA22">
        <v>86</v>
      </c>
      <c r="BB22">
        <v>73</v>
      </c>
      <c r="BC22">
        <v>65</v>
      </c>
      <c r="BD22">
        <v>85</v>
      </c>
      <c r="BE22">
        <v>102</v>
      </c>
      <c r="BF22">
        <v>110</v>
      </c>
      <c r="BG22">
        <v>83</v>
      </c>
      <c r="BH22">
        <v>98</v>
      </c>
      <c r="BI22">
        <v>124</v>
      </c>
      <c r="BJ22">
        <v>137</v>
      </c>
      <c r="BK22">
        <v>156</v>
      </c>
      <c r="BL22">
        <v>199</v>
      </c>
      <c r="BM22">
        <v>208</v>
      </c>
      <c r="BN22">
        <v>247</v>
      </c>
      <c r="BO22">
        <v>260</v>
      </c>
      <c r="BP22">
        <v>166</v>
      </c>
      <c r="BQ22">
        <v>209</v>
      </c>
      <c r="BR22">
        <v>245</v>
      </c>
      <c r="BS22">
        <v>308</v>
      </c>
      <c r="BT22">
        <v>315</v>
      </c>
      <c r="BU22">
        <v>355</v>
      </c>
      <c r="BV22">
        <v>431</v>
      </c>
      <c r="BW22">
        <v>504</v>
      </c>
      <c r="BX22">
        <v>531</v>
      </c>
      <c r="BY22">
        <v>622</v>
      </c>
      <c r="BZ22">
        <v>614</v>
      </c>
      <c r="CA22">
        <v>1112</v>
      </c>
      <c r="CB22">
        <v>1520</v>
      </c>
      <c r="CC22">
        <v>1892</v>
      </c>
      <c r="CD22">
        <v>2271</v>
      </c>
      <c r="CE22">
        <v>1907</v>
      </c>
      <c r="CF22">
        <v>1981</v>
      </c>
      <c r="CG22">
        <v>2228</v>
      </c>
      <c r="CH22">
        <v>2359</v>
      </c>
      <c r="CI22">
        <v>2538</v>
      </c>
      <c r="CJ22">
        <v>2657</v>
      </c>
      <c r="CK22">
        <v>3002</v>
      </c>
      <c r="CL22">
        <v>3003</v>
      </c>
      <c r="CM22">
        <v>2756</v>
      </c>
      <c r="CN22">
        <v>2288</v>
      </c>
      <c r="CO22">
        <v>2347</v>
      </c>
      <c r="CP22">
        <v>2282</v>
      </c>
      <c r="CQ22">
        <v>2376</v>
      </c>
      <c r="CR22">
        <v>2604</v>
      </c>
      <c r="CS22">
        <v>2447</v>
      </c>
      <c r="CT22">
        <v>2811</v>
      </c>
      <c r="CU22">
        <v>3443</v>
      </c>
      <c r="CV22">
        <v>3272</v>
      </c>
      <c r="CW22">
        <v>3434</v>
      </c>
      <c r="CX22">
        <v>3750</v>
      </c>
      <c r="CY22">
        <v>4041</v>
      </c>
      <c r="CZ22">
        <v>4252</v>
      </c>
      <c r="DA22">
        <v>5264</v>
      </c>
      <c r="DB22">
        <v>4995</v>
      </c>
      <c r="DC22">
        <v>4936</v>
      </c>
      <c r="DD22">
        <v>4368</v>
      </c>
      <c r="DE22">
        <v>4525</v>
      </c>
      <c r="DF22">
        <v>3398</v>
      </c>
      <c r="DG22">
        <v>3409</v>
      </c>
      <c r="DH22">
        <v>3756</v>
      </c>
      <c r="DI22">
        <v>4644</v>
      </c>
      <c r="DJ22">
        <v>5675</v>
      </c>
      <c r="DK22">
        <v>5385</v>
      </c>
      <c r="DL22">
        <v>5607</v>
      </c>
      <c r="DM22">
        <v>5225</v>
      </c>
    </row>
    <row r="23" spans="1:117" x14ac:dyDescent="0.25">
      <c r="A23" t="s">
        <v>127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163</v>
      </c>
      <c r="I23">
        <v>151</v>
      </c>
      <c r="J23">
        <v>155</v>
      </c>
      <c r="K23">
        <v>157</v>
      </c>
      <c r="L23">
        <v>151</v>
      </c>
      <c r="M23">
        <v>154</v>
      </c>
      <c r="N23">
        <v>157</v>
      </c>
      <c r="O23">
        <v>162</v>
      </c>
      <c r="P23">
        <v>137</v>
      </c>
      <c r="Q23">
        <v>178</v>
      </c>
      <c r="R23">
        <v>252</v>
      </c>
      <c r="S23">
        <v>322</v>
      </c>
      <c r="T23">
        <v>292</v>
      </c>
      <c r="U23">
        <v>295</v>
      </c>
      <c r="V23">
        <v>175</v>
      </c>
      <c r="W23">
        <v>181</v>
      </c>
      <c r="X23">
        <v>239</v>
      </c>
      <c r="Y23">
        <v>173</v>
      </c>
      <c r="Z23">
        <v>189</v>
      </c>
      <c r="AA23">
        <v>207</v>
      </c>
      <c r="AB23">
        <v>204</v>
      </c>
      <c r="AC23">
        <v>208</v>
      </c>
      <c r="AD23">
        <v>155</v>
      </c>
      <c r="AE23">
        <v>125</v>
      </c>
      <c r="AF23">
        <v>84</v>
      </c>
      <c r="AG23">
        <v>63</v>
      </c>
      <c r="AH23">
        <v>69</v>
      </c>
      <c r="AI23">
        <v>80</v>
      </c>
      <c r="AJ23">
        <v>87</v>
      </c>
      <c r="AK23">
        <v>105</v>
      </c>
      <c r="AL23">
        <v>106</v>
      </c>
      <c r="AM23">
        <v>88</v>
      </c>
      <c r="AN23">
        <v>99</v>
      </c>
      <c r="AO23">
        <v>130</v>
      </c>
      <c r="AP23">
        <v>171</v>
      </c>
      <c r="AQ23">
        <v>142</v>
      </c>
      <c r="AR23">
        <v>132</v>
      </c>
      <c r="AS23">
        <v>149</v>
      </c>
      <c r="AT23">
        <v>178</v>
      </c>
      <c r="AU23">
        <v>299</v>
      </c>
      <c r="AV23" s="26">
        <v>407</v>
      </c>
      <c r="AW23">
        <v>492</v>
      </c>
      <c r="AX23">
        <v>448</v>
      </c>
      <c r="AY23">
        <v>504</v>
      </c>
      <c r="AZ23">
        <v>479</v>
      </c>
      <c r="BA23">
        <v>426</v>
      </c>
      <c r="BB23">
        <v>479</v>
      </c>
      <c r="BC23">
        <v>459</v>
      </c>
      <c r="BD23">
        <v>562</v>
      </c>
      <c r="BE23">
        <v>581</v>
      </c>
      <c r="BF23">
        <v>566</v>
      </c>
      <c r="BG23">
        <v>626</v>
      </c>
      <c r="BH23">
        <v>816</v>
      </c>
      <c r="BI23">
        <v>841</v>
      </c>
      <c r="BJ23">
        <v>901</v>
      </c>
      <c r="BK23">
        <v>1000</v>
      </c>
      <c r="BL23">
        <v>1164</v>
      </c>
      <c r="BM23">
        <v>1260</v>
      </c>
      <c r="BN23">
        <v>1350</v>
      </c>
      <c r="BO23">
        <v>1501</v>
      </c>
      <c r="BP23">
        <v>1486</v>
      </c>
      <c r="BQ23">
        <v>1621</v>
      </c>
      <c r="BR23">
        <v>1819</v>
      </c>
      <c r="BS23">
        <v>2028</v>
      </c>
      <c r="BT23">
        <v>2201</v>
      </c>
      <c r="BU23">
        <v>2366</v>
      </c>
      <c r="BV23">
        <v>2878</v>
      </c>
      <c r="BW23">
        <v>3431</v>
      </c>
      <c r="BX23">
        <v>3429</v>
      </c>
      <c r="BY23">
        <v>3828</v>
      </c>
      <c r="BZ23">
        <v>4493</v>
      </c>
      <c r="CA23">
        <v>5672</v>
      </c>
      <c r="CB23">
        <v>7505</v>
      </c>
      <c r="CC23">
        <v>8008</v>
      </c>
      <c r="CD23">
        <v>8997</v>
      </c>
      <c r="CE23">
        <v>10540</v>
      </c>
      <c r="CF23">
        <v>10436</v>
      </c>
      <c r="CG23">
        <v>11407</v>
      </c>
      <c r="CH23">
        <v>12133</v>
      </c>
      <c r="CI23">
        <v>13147</v>
      </c>
      <c r="CJ23">
        <v>14266</v>
      </c>
      <c r="CK23">
        <v>15468</v>
      </c>
      <c r="CL23">
        <v>16832</v>
      </c>
      <c r="CM23">
        <v>16868</v>
      </c>
      <c r="CN23">
        <v>16685</v>
      </c>
      <c r="CO23">
        <v>16885</v>
      </c>
      <c r="CP23">
        <v>19934</v>
      </c>
      <c r="CQ23">
        <v>22203</v>
      </c>
      <c r="CR23">
        <v>24190</v>
      </c>
      <c r="CS23">
        <v>26365</v>
      </c>
      <c r="CT23">
        <v>28377</v>
      </c>
      <c r="CU23">
        <v>30830</v>
      </c>
      <c r="CV23">
        <v>32745</v>
      </c>
      <c r="CW23">
        <v>35217</v>
      </c>
      <c r="CX23">
        <v>36630</v>
      </c>
      <c r="CY23">
        <v>39638</v>
      </c>
      <c r="CZ23">
        <v>45086</v>
      </c>
      <c r="DA23">
        <v>49021</v>
      </c>
      <c r="DB23">
        <v>54654</v>
      </c>
      <c r="DC23">
        <v>58342</v>
      </c>
      <c r="DD23">
        <v>59514</v>
      </c>
      <c r="DE23">
        <v>57575</v>
      </c>
      <c r="DF23">
        <v>49165</v>
      </c>
      <c r="DG23">
        <v>49109</v>
      </c>
      <c r="DH23">
        <v>52476</v>
      </c>
      <c r="DI23">
        <v>48841</v>
      </c>
      <c r="DJ23">
        <v>53235</v>
      </c>
      <c r="DK23">
        <v>56581</v>
      </c>
      <c r="DL23">
        <v>59541</v>
      </c>
      <c r="DM23">
        <v>60001</v>
      </c>
    </row>
    <row r="24" spans="1:117" x14ac:dyDescent="0.2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47</v>
      </c>
      <c r="K24">
        <v>57</v>
      </c>
      <c r="L24">
        <v>52</v>
      </c>
      <c r="M24">
        <v>59</v>
      </c>
      <c r="N24">
        <v>65</v>
      </c>
      <c r="O24">
        <v>60</v>
      </c>
      <c r="P24">
        <v>74</v>
      </c>
      <c r="Q24">
        <v>117</v>
      </c>
      <c r="R24">
        <v>167</v>
      </c>
      <c r="S24">
        <v>188</v>
      </c>
      <c r="T24">
        <v>151</v>
      </c>
      <c r="U24">
        <v>159</v>
      </c>
      <c r="V24">
        <v>105</v>
      </c>
      <c r="W24">
        <v>122</v>
      </c>
      <c r="X24">
        <v>170</v>
      </c>
      <c r="Y24">
        <v>170</v>
      </c>
      <c r="Z24">
        <v>187</v>
      </c>
      <c r="AA24">
        <v>196</v>
      </c>
      <c r="AB24">
        <v>201</v>
      </c>
      <c r="AC24">
        <v>212</v>
      </c>
      <c r="AD24">
        <v>185</v>
      </c>
      <c r="AE24">
        <v>132</v>
      </c>
      <c r="AF24">
        <v>97</v>
      </c>
      <c r="AG24">
        <v>68</v>
      </c>
      <c r="AH24">
        <v>63</v>
      </c>
      <c r="AI24">
        <v>81</v>
      </c>
      <c r="AJ24">
        <v>107</v>
      </c>
      <c r="AK24">
        <v>132</v>
      </c>
      <c r="AL24">
        <v>159</v>
      </c>
      <c r="AM24">
        <v>133</v>
      </c>
      <c r="AN24">
        <v>139</v>
      </c>
      <c r="AO24">
        <v>156</v>
      </c>
      <c r="AP24">
        <v>196</v>
      </c>
      <c r="AQ24">
        <v>153</v>
      </c>
      <c r="AR24">
        <v>107</v>
      </c>
      <c r="AS24">
        <v>162</v>
      </c>
      <c r="AT24">
        <v>211</v>
      </c>
      <c r="AU24">
        <v>392</v>
      </c>
      <c r="AV24" s="26">
        <v>528</v>
      </c>
      <c r="AW24">
        <v>586</v>
      </c>
      <c r="AX24">
        <v>511</v>
      </c>
      <c r="AY24">
        <v>573</v>
      </c>
      <c r="AZ24">
        <v>656</v>
      </c>
      <c r="BA24">
        <v>672</v>
      </c>
      <c r="BB24">
        <v>749</v>
      </c>
      <c r="BC24">
        <v>732</v>
      </c>
      <c r="BD24">
        <v>836</v>
      </c>
      <c r="BE24">
        <v>1000</v>
      </c>
      <c r="BF24">
        <v>1282</v>
      </c>
      <c r="BG24">
        <v>1232</v>
      </c>
      <c r="BH24">
        <v>1202</v>
      </c>
      <c r="BI24">
        <v>1195</v>
      </c>
      <c r="BJ24">
        <v>1018</v>
      </c>
      <c r="BK24">
        <v>911</v>
      </c>
      <c r="BL24">
        <v>963</v>
      </c>
      <c r="BM24">
        <v>964</v>
      </c>
      <c r="BN24">
        <v>988</v>
      </c>
      <c r="BO24">
        <v>1274</v>
      </c>
      <c r="BP24">
        <v>1239</v>
      </c>
      <c r="BQ24">
        <v>1168</v>
      </c>
      <c r="BR24">
        <v>1381</v>
      </c>
      <c r="BS24">
        <v>1225</v>
      </c>
      <c r="BT24">
        <v>1120</v>
      </c>
      <c r="BU24">
        <v>1320</v>
      </c>
      <c r="BV24">
        <v>1915</v>
      </c>
      <c r="BW24">
        <v>2562</v>
      </c>
      <c r="BX24">
        <v>2285</v>
      </c>
      <c r="BY24">
        <v>2682</v>
      </c>
      <c r="BZ24">
        <v>2806</v>
      </c>
      <c r="CA24">
        <v>4192</v>
      </c>
      <c r="CB24">
        <v>5139</v>
      </c>
      <c r="CC24">
        <v>5658</v>
      </c>
      <c r="CD24">
        <v>6092</v>
      </c>
      <c r="CE24">
        <v>4696</v>
      </c>
      <c r="CF24">
        <v>7500</v>
      </c>
      <c r="CG24">
        <v>8515</v>
      </c>
      <c r="CH24">
        <v>8268</v>
      </c>
      <c r="CI24">
        <v>9567</v>
      </c>
      <c r="CJ24">
        <v>6206</v>
      </c>
      <c r="CK24">
        <v>5553</v>
      </c>
      <c r="CL24">
        <v>6038</v>
      </c>
      <c r="CM24">
        <v>4899</v>
      </c>
      <c r="CN24">
        <v>4570</v>
      </c>
      <c r="CO24">
        <v>5054</v>
      </c>
      <c r="CP24">
        <v>5542</v>
      </c>
      <c r="CQ24">
        <v>5605</v>
      </c>
      <c r="CR24">
        <v>5722</v>
      </c>
      <c r="CS24">
        <v>5797</v>
      </c>
      <c r="CT24">
        <v>5707</v>
      </c>
      <c r="CU24">
        <v>5091</v>
      </c>
      <c r="CV24">
        <v>3678</v>
      </c>
      <c r="CW24">
        <v>3809</v>
      </c>
      <c r="CX24">
        <v>4724</v>
      </c>
      <c r="CY24">
        <v>5100</v>
      </c>
      <c r="CZ24">
        <v>7928</v>
      </c>
      <c r="DA24">
        <v>8241</v>
      </c>
      <c r="DB24">
        <v>8399</v>
      </c>
      <c r="DC24">
        <v>8705</v>
      </c>
      <c r="DD24">
        <v>4347</v>
      </c>
      <c r="DE24">
        <v>4732</v>
      </c>
      <c r="DF24">
        <v>3744</v>
      </c>
      <c r="DG24">
        <v>3442</v>
      </c>
      <c r="DH24">
        <v>3166</v>
      </c>
      <c r="DI24">
        <v>3899</v>
      </c>
      <c r="DJ24">
        <v>3736</v>
      </c>
      <c r="DK24">
        <v>4037</v>
      </c>
      <c r="DL24">
        <v>4037</v>
      </c>
      <c r="DM24">
        <v>4232</v>
      </c>
    </row>
    <row r="25" spans="1:117" x14ac:dyDescent="0.25">
      <c r="A25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26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2</v>
      </c>
      <c r="BH25">
        <v>10</v>
      </c>
      <c r="BI25">
        <v>89</v>
      </c>
      <c r="BJ25">
        <v>121</v>
      </c>
      <c r="BK25">
        <v>178</v>
      </c>
      <c r="BL25">
        <v>331</v>
      </c>
      <c r="BM25">
        <v>334</v>
      </c>
      <c r="BN25">
        <v>407</v>
      </c>
      <c r="BO25">
        <v>475</v>
      </c>
      <c r="BP25">
        <v>708</v>
      </c>
      <c r="BQ25">
        <v>778</v>
      </c>
      <c r="BR25">
        <v>1124</v>
      </c>
      <c r="BS25">
        <v>1251</v>
      </c>
      <c r="BT25">
        <v>1238</v>
      </c>
      <c r="BU25">
        <v>1738</v>
      </c>
      <c r="BV25">
        <v>1635</v>
      </c>
      <c r="BW25">
        <v>1863</v>
      </c>
      <c r="BX25">
        <v>1673</v>
      </c>
      <c r="BY25">
        <v>1982</v>
      </c>
      <c r="BZ25">
        <v>2545</v>
      </c>
      <c r="CA25">
        <v>3834</v>
      </c>
      <c r="CB25">
        <v>5073</v>
      </c>
      <c r="CC25">
        <v>5815</v>
      </c>
      <c r="CD25">
        <v>8510</v>
      </c>
      <c r="CE25">
        <v>7193</v>
      </c>
      <c r="CF25">
        <v>8922</v>
      </c>
      <c r="CG25">
        <v>11192</v>
      </c>
      <c r="CH25">
        <v>12553</v>
      </c>
      <c r="CI25">
        <v>11874</v>
      </c>
      <c r="CJ25">
        <v>11571</v>
      </c>
      <c r="CK25">
        <v>11778</v>
      </c>
      <c r="CL25">
        <v>11026</v>
      </c>
      <c r="CM25">
        <v>9348</v>
      </c>
      <c r="CN25">
        <v>9413</v>
      </c>
      <c r="CO25">
        <v>6394</v>
      </c>
      <c r="CP25">
        <v>6192</v>
      </c>
      <c r="CQ25">
        <v>8081</v>
      </c>
      <c r="CR25">
        <v>9849</v>
      </c>
      <c r="CS25">
        <v>11690</v>
      </c>
      <c r="CT25">
        <v>17113</v>
      </c>
      <c r="CU25">
        <v>16297</v>
      </c>
      <c r="CV25">
        <v>21273</v>
      </c>
      <c r="CW25">
        <v>25194</v>
      </c>
      <c r="CX25">
        <v>19356</v>
      </c>
      <c r="CY25">
        <v>15537</v>
      </c>
      <c r="CZ25">
        <v>15543</v>
      </c>
      <c r="DA25">
        <v>14290</v>
      </c>
      <c r="DB25">
        <v>10423</v>
      </c>
      <c r="DC25">
        <v>13833</v>
      </c>
      <c r="DD25">
        <v>10491</v>
      </c>
      <c r="DE25">
        <v>10594</v>
      </c>
      <c r="DF25">
        <v>12937</v>
      </c>
      <c r="DG25">
        <v>12967</v>
      </c>
      <c r="DH25">
        <v>9123</v>
      </c>
      <c r="DI25">
        <v>10320</v>
      </c>
      <c r="DJ25">
        <v>10070</v>
      </c>
      <c r="DK25">
        <v>11848</v>
      </c>
      <c r="DL25">
        <v>9759</v>
      </c>
      <c r="DM25">
        <v>9094</v>
      </c>
    </row>
    <row r="26" spans="1:117" x14ac:dyDescent="0.25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3098</v>
      </c>
      <c r="CF26">
        <v>3809</v>
      </c>
      <c r="CG26">
        <v>6330</v>
      </c>
      <c r="CH26">
        <v>7120</v>
      </c>
      <c r="CI26">
        <v>6270</v>
      </c>
      <c r="CJ26">
        <v>7772</v>
      </c>
      <c r="CK26">
        <v>9653</v>
      </c>
      <c r="CL26">
        <v>11634</v>
      </c>
      <c r="CM26">
        <v>10466</v>
      </c>
      <c r="CN26">
        <v>11253</v>
      </c>
      <c r="CO26">
        <v>14801</v>
      </c>
      <c r="CP26">
        <v>17503</v>
      </c>
      <c r="CQ26">
        <v>22401</v>
      </c>
      <c r="CR26">
        <v>29965</v>
      </c>
      <c r="CS26">
        <v>29893</v>
      </c>
      <c r="CT26">
        <v>28161</v>
      </c>
      <c r="CU26">
        <v>32021</v>
      </c>
      <c r="CV26">
        <v>32053</v>
      </c>
      <c r="CW26">
        <v>31652</v>
      </c>
      <c r="CX26">
        <v>25602</v>
      </c>
      <c r="CY26">
        <v>23155</v>
      </c>
      <c r="CZ26">
        <v>25670</v>
      </c>
      <c r="DA26">
        <v>29224</v>
      </c>
      <c r="DB26">
        <v>33058</v>
      </c>
      <c r="DC26">
        <v>34454</v>
      </c>
      <c r="DD26">
        <v>38950</v>
      </c>
      <c r="DE26">
        <v>37967</v>
      </c>
      <c r="DF26">
        <v>33392</v>
      </c>
      <c r="DG26">
        <v>33524</v>
      </c>
      <c r="DH26">
        <v>33130</v>
      </c>
      <c r="DI26">
        <v>33687</v>
      </c>
      <c r="DJ26">
        <v>33118</v>
      </c>
      <c r="DK26">
        <v>32632</v>
      </c>
      <c r="DL26">
        <v>33319</v>
      </c>
      <c r="DM26">
        <v>31057</v>
      </c>
    </row>
    <row r="27" spans="1:117" x14ac:dyDescent="0.25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s="26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</v>
      </c>
      <c r="BI27">
        <v>17</v>
      </c>
      <c r="BJ27">
        <v>16</v>
      </c>
      <c r="BK27">
        <v>22</v>
      </c>
      <c r="BL27">
        <v>73</v>
      </c>
      <c r="BM27">
        <v>120</v>
      </c>
      <c r="BN27">
        <v>164</v>
      </c>
      <c r="BO27">
        <v>313</v>
      </c>
      <c r="BP27">
        <v>313</v>
      </c>
      <c r="BQ27">
        <v>324</v>
      </c>
      <c r="BR27">
        <v>435</v>
      </c>
      <c r="BS27">
        <v>556</v>
      </c>
      <c r="BT27">
        <v>604</v>
      </c>
      <c r="BU27">
        <v>738</v>
      </c>
      <c r="BV27">
        <v>865</v>
      </c>
      <c r="BW27">
        <v>913</v>
      </c>
      <c r="BX27">
        <v>841</v>
      </c>
      <c r="BY27">
        <v>1083</v>
      </c>
      <c r="BZ27">
        <v>1454</v>
      </c>
      <c r="CA27">
        <v>1834</v>
      </c>
      <c r="CB27">
        <v>2381</v>
      </c>
      <c r="CC27">
        <v>3025</v>
      </c>
      <c r="CD27">
        <v>3964</v>
      </c>
      <c r="CE27">
        <v>3744</v>
      </c>
      <c r="CF27">
        <v>4506</v>
      </c>
      <c r="CG27">
        <v>4879</v>
      </c>
      <c r="CH27">
        <v>5042</v>
      </c>
      <c r="CI27">
        <v>4699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</row>
    <row r="28" spans="1:117" x14ac:dyDescent="0.25">
      <c r="A28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26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4</v>
      </c>
      <c r="BI28">
        <v>49</v>
      </c>
      <c r="BJ28">
        <v>60</v>
      </c>
      <c r="BK28">
        <v>60</v>
      </c>
      <c r="BL28">
        <v>132</v>
      </c>
      <c r="BM28">
        <v>184</v>
      </c>
      <c r="BN28">
        <v>227</v>
      </c>
      <c r="BO28">
        <v>363</v>
      </c>
      <c r="BP28">
        <v>337</v>
      </c>
      <c r="BQ28">
        <v>323</v>
      </c>
      <c r="BR28">
        <v>330</v>
      </c>
      <c r="BS28">
        <v>330</v>
      </c>
      <c r="BT28">
        <v>378</v>
      </c>
      <c r="BU28">
        <v>280</v>
      </c>
      <c r="BV28">
        <v>366</v>
      </c>
      <c r="BW28">
        <v>473</v>
      </c>
      <c r="BX28">
        <v>414</v>
      </c>
      <c r="BY28">
        <v>459</v>
      </c>
      <c r="BZ28">
        <v>635</v>
      </c>
      <c r="CA28">
        <v>624</v>
      </c>
      <c r="CB28">
        <v>882</v>
      </c>
      <c r="CC28">
        <v>1116</v>
      </c>
      <c r="CD28">
        <v>1763</v>
      </c>
      <c r="CE28">
        <v>1807</v>
      </c>
      <c r="CF28">
        <v>3035</v>
      </c>
      <c r="CG28">
        <v>4538</v>
      </c>
      <c r="CH28">
        <v>4913</v>
      </c>
      <c r="CI28">
        <v>6252</v>
      </c>
      <c r="CJ28">
        <v>7264</v>
      </c>
      <c r="CK28">
        <v>6591</v>
      </c>
      <c r="CL28">
        <v>8242</v>
      </c>
      <c r="CM28">
        <v>7424</v>
      </c>
      <c r="CN28">
        <v>6760</v>
      </c>
      <c r="CO28">
        <v>8687</v>
      </c>
      <c r="CP28">
        <v>10583</v>
      </c>
      <c r="CQ28">
        <v>9338</v>
      </c>
      <c r="CR28">
        <v>9936</v>
      </c>
      <c r="CS28">
        <v>9102</v>
      </c>
      <c r="CT28">
        <v>11641</v>
      </c>
      <c r="CU28">
        <v>12511</v>
      </c>
      <c r="CV28">
        <v>15266</v>
      </c>
      <c r="CW28">
        <v>14857</v>
      </c>
      <c r="CX28">
        <v>14497</v>
      </c>
      <c r="CY28">
        <v>14552</v>
      </c>
      <c r="CZ28">
        <v>9898</v>
      </c>
      <c r="DA28">
        <v>9750</v>
      </c>
      <c r="DB28">
        <v>7564</v>
      </c>
      <c r="DC28">
        <v>7625</v>
      </c>
      <c r="DD28">
        <v>7205</v>
      </c>
      <c r="DE28">
        <v>5866</v>
      </c>
      <c r="DF28">
        <v>4663</v>
      </c>
      <c r="DG28">
        <v>5514</v>
      </c>
      <c r="DH28">
        <v>5341</v>
      </c>
      <c r="DI28">
        <v>5261</v>
      </c>
      <c r="DJ28">
        <v>5243</v>
      </c>
      <c r="DK28">
        <v>4913</v>
      </c>
      <c r="DL28">
        <v>4788</v>
      </c>
      <c r="DM28">
        <v>4766</v>
      </c>
    </row>
    <row r="29" spans="1:117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26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186</v>
      </c>
      <c r="BV29">
        <v>244</v>
      </c>
      <c r="BW29">
        <v>253</v>
      </c>
      <c r="BX29">
        <v>337</v>
      </c>
      <c r="BY29">
        <v>534</v>
      </c>
      <c r="BZ29">
        <v>574</v>
      </c>
      <c r="CA29">
        <v>694</v>
      </c>
      <c r="CB29">
        <v>1065</v>
      </c>
      <c r="CC29">
        <v>1641</v>
      </c>
      <c r="CD29">
        <v>1707</v>
      </c>
      <c r="CE29">
        <v>2065</v>
      </c>
      <c r="CF29">
        <v>2653</v>
      </c>
      <c r="CG29">
        <v>3151</v>
      </c>
      <c r="CH29">
        <v>2276</v>
      </c>
      <c r="CI29">
        <v>2658</v>
      </c>
      <c r="CJ29">
        <v>3153</v>
      </c>
      <c r="CK29">
        <v>2449</v>
      </c>
      <c r="CL29">
        <v>3387</v>
      </c>
      <c r="CM29">
        <v>3107</v>
      </c>
      <c r="CN29">
        <v>2909</v>
      </c>
      <c r="CO29">
        <v>3902</v>
      </c>
      <c r="CP29">
        <v>4414</v>
      </c>
      <c r="CQ29">
        <v>4194</v>
      </c>
      <c r="CR29">
        <v>5260</v>
      </c>
      <c r="CS29">
        <v>6769</v>
      </c>
      <c r="CT29">
        <v>7997</v>
      </c>
      <c r="CU29">
        <v>7439</v>
      </c>
      <c r="CV29">
        <v>8418</v>
      </c>
      <c r="CW29">
        <v>9270</v>
      </c>
      <c r="CX29">
        <v>6844</v>
      </c>
      <c r="CY29">
        <v>7111</v>
      </c>
      <c r="CZ29">
        <v>7619</v>
      </c>
      <c r="DA29">
        <v>9246</v>
      </c>
      <c r="DB29">
        <v>8064</v>
      </c>
      <c r="DC29">
        <v>7720</v>
      </c>
      <c r="DD29">
        <v>6541</v>
      </c>
      <c r="DE29">
        <v>6136</v>
      </c>
      <c r="DF29">
        <v>4532</v>
      </c>
      <c r="DG29">
        <v>6299</v>
      </c>
      <c r="DH29">
        <v>5477</v>
      </c>
      <c r="DI29">
        <v>5585</v>
      </c>
      <c r="DJ29">
        <v>6067</v>
      </c>
      <c r="DK29">
        <v>5970</v>
      </c>
      <c r="DL29">
        <v>5434</v>
      </c>
      <c r="DM29">
        <v>5405</v>
      </c>
    </row>
    <row r="30" spans="1:117" x14ac:dyDescent="0.25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26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24</v>
      </c>
      <c r="BJ30">
        <v>48</v>
      </c>
      <c r="BK30">
        <v>72</v>
      </c>
      <c r="BL30">
        <v>188</v>
      </c>
      <c r="BM30">
        <v>268</v>
      </c>
      <c r="BN30">
        <v>349</v>
      </c>
      <c r="BO30">
        <v>530</v>
      </c>
      <c r="BP30">
        <v>494</v>
      </c>
      <c r="BQ30">
        <v>485</v>
      </c>
      <c r="BR30">
        <v>536</v>
      </c>
      <c r="BS30">
        <v>556</v>
      </c>
      <c r="BT30">
        <v>527</v>
      </c>
      <c r="BU30">
        <v>488</v>
      </c>
      <c r="BV30">
        <v>398</v>
      </c>
      <c r="BW30">
        <v>328</v>
      </c>
      <c r="BX30">
        <v>306</v>
      </c>
      <c r="BY30">
        <v>308</v>
      </c>
      <c r="BZ30">
        <v>419</v>
      </c>
      <c r="CA30">
        <v>520</v>
      </c>
      <c r="CB30">
        <v>495</v>
      </c>
      <c r="CC30">
        <v>562</v>
      </c>
      <c r="CD30">
        <v>638</v>
      </c>
      <c r="CE30">
        <v>816</v>
      </c>
      <c r="CF30">
        <v>757</v>
      </c>
      <c r="CG30">
        <v>1261</v>
      </c>
      <c r="CH30">
        <v>1564</v>
      </c>
      <c r="CI30">
        <v>1392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</row>
    <row r="31" spans="1:117" x14ac:dyDescent="0.25">
      <c r="A31" t="s">
        <v>69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26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5702</v>
      </c>
      <c r="CK31">
        <v>7087</v>
      </c>
      <c r="CL31">
        <v>8295</v>
      </c>
      <c r="CM31">
        <v>7819</v>
      </c>
      <c r="CN31">
        <v>6869</v>
      </c>
      <c r="CO31">
        <v>9089</v>
      </c>
      <c r="CP31">
        <v>7330</v>
      </c>
      <c r="CQ31">
        <v>5638</v>
      </c>
      <c r="CR31">
        <v>7353</v>
      </c>
      <c r="CS31">
        <v>10769</v>
      </c>
      <c r="CT31">
        <v>11469</v>
      </c>
      <c r="CU31">
        <v>10940</v>
      </c>
      <c r="CV31">
        <v>9860</v>
      </c>
      <c r="CW31">
        <v>9895</v>
      </c>
      <c r="CX31">
        <v>8981</v>
      </c>
      <c r="CY31">
        <v>6407</v>
      </c>
      <c r="CZ31">
        <v>6082</v>
      </c>
      <c r="DA31">
        <v>4717</v>
      </c>
      <c r="DB31">
        <v>4940</v>
      </c>
      <c r="DC31">
        <v>4773</v>
      </c>
      <c r="DD31">
        <v>4751</v>
      </c>
      <c r="DE31">
        <v>4225</v>
      </c>
      <c r="DF31">
        <v>3226</v>
      </c>
      <c r="DG31">
        <v>3737</v>
      </c>
      <c r="DH31">
        <v>3227</v>
      </c>
      <c r="DI31">
        <v>3316</v>
      </c>
      <c r="DJ31">
        <v>3470</v>
      </c>
      <c r="DK31">
        <v>2973</v>
      </c>
      <c r="DL31">
        <v>2625</v>
      </c>
      <c r="DM31">
        <v>2638</v>
      </c>
    </row>
    <row r="32" spans="1:117" x14ac:dyDescent="0.25">
      <c r="A32" t="s">
        <v>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s="26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775</v>
      </c>
      <c r="CQ32">
        <v>1555</v>
      </c>
      <c r="CR32">
        <v>2346</v>
      </c>
      <c r="CS32">
        <v>3157</v>
      </c>
      <c r="CT32">
        <v>3918</v>
      </c>
      <c r="CU32">
        <v>6940</v>
      </c>
      <c r="CV32">
        <v>8019</v>
      </c>
      <c r="CW32">
        <v>9322</v>
      </c>
      <c r="CX32">
        <v>8841</v>
      </c>
      <c r="CY32">
        <v>9034</v>
      </c>
      <c r="CZ32">
        <v>9525</v>
      </c>
      <c r="DA32">
        <v>10161</v>
      </c>
      <c r="DB32">
        <v>11793</v>
      </c>
      <c r="DC32">
        <v>13243</v>
      </c>
      <c r="DD32">
        <v>14736</v>
      </c>
      <c r="DE32">
        <v>14261</v>
      </c>
      <c r="DF32">
        <v>13975</v>
      </c>
      <c r="DG32">
        <v>14958</v>
      </c>
      <c r="DH32">
        <v>16046</v>
      </c>
      <c r="DI32">
        <v>17381</v>
      </c>
      <c r="DJ32">
        <v>17052</v>
      </c>
      <c r="DK32">
        <v>17831</v>
      </c>
      <c r="DL32">
        <v>16917</v>
      </c>
      <c r="DM32">
        <v>16156</v>
      </c>
    </row>
    <row r="33" spans="1:117" x14ac:dyDescent="0.25">
      <c r="A33" t="s">
        <v>73</v>
      </c>
      <c r="B33">
        <v>0</v>
      </c>
      <c r="C33">
        <v>0</v>
      </c>
      <c r="D33">
        <v>0</v>
      </c>
      <c r="E33">
        <v>0</v>
      </c>
      <c r="F33">
        <v>27</v>
      </c>
      <c r="G33">
        <v>38</v>
      </c>
      <c r="H33">
        <v>35</v>
      </c>
      <c r="I33">
        <v>23</v>
      </c>
      <c r="J33">
        <v>30</v>
      </c>
      <c r="K33">
        <v>40</v>
      </c>
      <c r="L33">
        <v>37</v>
      </c>
      <c r="M33">
        <v>44</v>
      </c>
      <c r="N33">
        <v>48</v>
      </c>
      <c r="O33">
        <v>40</v>
      </c>
      <c r="P33">
        <v>44</v>
      </c>
      <c r="Q33">
        <v>70</v>
      </c>
      <c r="R33">
        <v>89</v>
      </c>
      <c r="S33">
        <v>91</v>
      </c>
      <c r="T33">
        <v>92</v>
      </c>
      <c r="U33">
        <v>116</v>
      </c>
      <c r="V33">
        <v>66</v>
      </c>
      <c r="W33">
        <v>100</v>
      </c>
      <c r="X33">
        <v>114</v>
      </c>
      <c r="Y33">
        <v>128</v>
      </c>
      <c r="Z33">
        <v>133</v>
      </c>
      <c r="AA33">
        <v>154</v>
      </c>
      <c r="AB33">
        <v>120</v>
      </c>
      <c r="AC33">
        <v>149</v>
      </c>
      <c r="AD33">
        <v>183</v>
      </c>
      <c r="AE33">
        <v>135</v>
      </c>
      <c r="AF33">
        <v>89</v>
      </c>
      <c r="AG33">
        <v>38</v>
      </c>
      <c r="AH33">
        <v>33</v>
      </c>
      <c r="AI33">
        <v>56</v>
      </c>
      <c r="AJ33">
        <v>81</v>
      </c>
      <c r="AK33">
        <v>104</v>
      </c>
      <c r="AL33">
        <v>170</v>
      </c>
      <c r="AM33">
        <v>112</v>
      </c>
      <c r="AN33">
        <v>141</v>
      </c>
      <c r="AO33">
        <v>212</v>
      </c>
      <c r="AP33">
        <v>233</v>
      </c>
      <c r="AQ33">
        <v>156</v>
      </c>
      <c r="AR33">
        <v>137</v>
      </c>
      <c r="AS33">
        <v>292</v>
      </c>
      <c r="AT33">
        <v>336</v>
      </c>
      <c r="AU33">
        <v>441</v>
      </c>
      <c r="AV33" s="26">
        <v>734</v>
      </c>
      <c r="AW33">
        <v>724</v>
      </c>
      <c r="AX33">
        <v>642</v>
      </c>
      <c r="AY33">
        <v>722</v>
      </c>
      <c r="AZ33">
        <v>842</v>
      </c>
      <c r="BA33">
        <v>1066</v>
      </c>
      <c r="BB33">
        <v>1178</v>
      </c>
      <c r="BC33">
        <v>1035</v>
      </c>
      <c r="BD33">
        <v>1146</v>
      </c>
      <c r="BE33">
        <v>1424</v>
      </c>
      <c r="BF33">
        <v>1684</v>
      </c>
      <c r="BG33">
        <v>1464</v>
      </c>
      <c r="BH33">
        <v>1737</v>
      </c>
      <c r="BI33">
        <v>2226</v>
      </c>
      <c r="BJ33">
        <v>2652</v>
      </c>
      <c r="BK33">
        <v>2999</v>
      </c>
      <c r="BL33">
        <v>2848</v>
      </c>
      <c r="BM33">
        <v>2971</v>
      </c>
      <c r="BN33">
        <v>3433</v>
      </c>
      <c r="BO33">
        <v>3954</v>
      </c>
      <c r="BP33">
        <v>4196</v>
      </c>
      <c r="BQ33">
        <v>4588</v>
      </c>
      <c r="BR33">
        <v>5642</v>
      </c>
      <c r="BS33">
        <v>6484</v>
      </c>
      <c r="BT33">
        <v>6619</v>
      </c>
      <c r="BU33">
        <v>6578</v>
      </c>
      <c r="BV33">
        <v>8061</v>
      </c>
      <c r="BW33">
        <v>8927</v>
      </c>
      <c r="BX33">
        <v>9223</v>
      </c>
      <c r="BY33">
        <v>10547</v>
      </c>
      <c r="BZ33">
        <v>13666</v>
      </c>
      <c r="CA33">
        <v>16721</v>
      </c>
      <c r="CB33">
        <v>20162</v>
      </c>
      <c r="CC33">
        <v>24082</v>
      </c>
      <c r="CD33">
        <v>27034</v>
      </c>
      <c r="CE33">
        <v>28685</v>
      </c>
      <c r="CF33">
        <v>29293</v>
      </c>
      <c r="CG33">
        <v>33769</v>
      </c>
      <c r="CH33">
        <v>36731</v>
      </c>
      <c r="CI33">
        <v>38770</v>
      </c>
      <c r="CJ33">
        <v>38922</v>
      </c>
      <c r="CK33">
        <v>43356</v>
      </c>
      <c r="CL33">
        <v>43244</v>
      </c>
      <c r="CM33">
        <v>44765</v>
      </c>
      <c r="CN33">
        <v>43145</v>
      </c>
      <c r="CO33">
        <v>45761</v>
      </c>
      <c r="CP33">
        <v>48251</v>
      </c>
      <c r="CQ33">
        <v>56328</v>
      </c>
      <c r="CR33">
        <v>63001</v>
      </c>
      <c r="CS33">
        <v>70354</v>
      </c>
      <c r="CT33">
        <v>79606</v>
      </c>
      <c r="CU33">
        <v>86435</v>
      </c>
      <c r="CV33">
        <v>97889</v>
      </c>
      <c r="CW33">
        <v>122208</v>
      </c>
      <c r="CX33">
        <v>107823</v>
      </c>
      <c r="CY33">
        <v>82280</v>
      </c>
      <c r="CZ33">
        <v>80741</v>
      </c>
      <c r="DA33">
        <v>83630</v>
      </c>
      <c r="DB33">
        <v>85334</v>
      </c>
      <c r="DC33">
        <v>94700</v>
      </c>
      <c r="DD33">
        <v>104782</v>
      </c>
      <c r="DE33">
        <v>94416</v>
      </c>
      <c r="DF33">
        <v>78544</v>
      </c>
      <c r="DG33">
        <v>87861</v>
      </c>
      <c r="DH33">
        <v>88100</v>
      </c>
      <c r="DI33">
        <v>87648</v>
      </c>
      <c r="DJ33">
        <v>92070</v>
      </c>
      <c r="DK33">
        <v>90789</v>
      </c>
      <c r="DL33">
        <v>94645</v>
      </c>
      <c r="DM33">
        <v>95528</v>
      </c>
    </row>
    <row r="34" spans="1:117" x14ac:dyDescent="0.25">
      <c r="A34" t="s">
        <v>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4</v>
      </c>
      <c r="P34">
        <v>4</v>
      </c>
      <c r="Q34">
        <v>4</v>
      </c>
      <c r="R34">
        <v>8</v>
      </c>
      <c r="S34">
        <v>16</v>
      </c>
      <c r="T34">
        <v>9</v>
      </c>
      <c r="U34">
        <v>11</v>
      </c>
      <c r="V34">
        <v>8</v>
      </c>
      <c r="W34">
        <v>9</v>
      </c>
      <c r="X34">
        <v>11</v>
      </c>
      <c r="Y34">
        <v>9</v>
      </c>
      <c r="Z34">
        <v>11</v>
      </c>
      <c r="AA34">
        <v>12</v>
      </c>
      <c r="AB34">
        <v>12</v>
      </c>
      <c r="AC34">
        <v>12</v>
      </c>
      <c r="AD34">
        <v>16</v>
      </c>
      <c r="AE34">
        <v>13</v>
      </c>
      <c r="AF34">
        <v>11</v>
      </c>
      <c r="AG34">
        <v>7</v>
      </c>
      <c r="AH34">
        <v>2</v>
      </c>
      <c r="AI34">
        <v>4</v>
      </c>
      <c r="AJ34">
        <v>5</v>
      </c>
      <c r="AK34">
        <v>12</v>
      </c>
      <c r="AL34">
        <v>14</v>
      </c>
      <c r="AM34">
        <v>9</v>
      </c>
      <c r="AN34">
        <v>12</v>
      </c>
      <c r="AO34">
        <v>11</v>
      </c>
      <c r="AP34">
        <v>13</v>
      </c>
      <c r="AQ34">
        <v>5</v>
      </c>
      <c r="AR34">
        <v>15</v>
      </c>
      <c r="AS34">
        <v>15</v>
      </c>
      <c r="AT34">
        <v>36</v>
      </c>
      <c r="AU34">
        <v>51</v>
      </c>
      <c r="AV34" s="26">
        <v>82</v>
      </c>
      <c r="AW34">
        <v>96</v>
      </c>
      <c r="AX34">
        <v>91</v>
      </c>
      <c r="AY34">
        <v>94</v>
      </c>
      <c r="AZ34">
        <v>106</v>
      </c>
      <c r="BA34">
        <v>111</v>
      </c>
      <c r="BB34">
        <v>141</v>
      </c>
      <c r="BC34">
        <v>150</v>
      </c>
      <c r="BD34">
        <v>159</v>
      </c>
      <c r="BE34">
        <v>166</v>
      </c>
      <c r="BF34">
        <v>179</v>
      </c>
      <c r="BG34">
        <v>139</v>
      </c>
      <c r="BH34">
        <v>220</v>
      </c>
      <c r="BI34">
        <v>262</v>
      </c>
      <c r="BJ34">
        <v>274</v>
      </c>
      <c r="BK34">
        <v>342</v>
      </c>
      <c r="BL34">
        <v>566</v>
      </c>
      <c r="BM34">
        <v>836</v>
      </c>
      <c r="BN34">
        <v>1005</v>
      </c>
      <c r="BO34">
        <v>1287</v>
      </c>
      <c r="BP34">
        <v>1118</v>
      </c>
      <c r="BQ34">
        <v>1154</v>
      </c>
      <c r="BR34">
        <v>1324</v>
      </c>
      <c r="BS34">
        <v>1564</v>
      </c>
      <c r="BT34">
        <v>1858</v>
      </c>
      <c r="BU34">
        <v>2283</v>
      </c>
      <c r="BV34">
        <v>2830</v>
      </c>
      <c r="BW34">
        <v>3290</v>
      </c>
      <c r="BX34">
        <v>3790</v>
      </c>
      <c r="BY34">
        <v>4239</v>
      </c>
      <c r="BZ34">
        <v>4167</v>
      </c>
      <c r="CA34">
        <v>5075</v>
      </c>
      <c r="CB34">
        <v>5339</v>
      </c>
      <c r="CC34">
        <v>6208</v>
      </c>
      <c r="CD34">
        <v>7115</v>
      </c>
      <c r="CE34">
        <v>7241</v>
      </c>
      <c r="CF34">
        <v>7132</v>
      </c>
      <c r="CG34">
        <v>8916</v>
      </c>
      <c r="CH34">
        <v>8641</v>
      </c>
      <c r="CI34">
        <v>9085</v>
      </c>
      <c r="CJ34">
        <v>9479</v>
      </c>
      <c r="CK34">
        <v>10494</v>
      </c>
      <c r="CL34">
        <v>11436</v>
      </c>
      <c r="CM34">
        <v>11093</v>
      </c>
      <c r="CN34">
        <v>11585</v>
      </c>
      <c r="CO34">
        <v>12118</v>
      </c>
      <c r="CP34">
        <v>13903</v>
      </c>
      <c r="CQ34">
        <v>14690</v>
      </c>
      <c r="CR34">
        <v>13552</v>
      </c>
      <c r="CS34">
        <v>13128</v>
      </c>
      <c r="CT34">
        <v>12061</v>
      </c>
      <c r="CU34">
        <v>12204</v>
      </c>
      <c r="CV34">
        <v>10352</v>
      </c>
      <c r="CW34">
        <v>9514</v>
      </c>
      <c r="CX34">
        <v>6522</v>
      </c>
      <c r="CY34">
        <v>4461</v>
      </c>
      <c r="CZ34">
        <v>5098</v>
      </c>
      <c r="DA34">
        <v>5061</v>
      </c>
      <c r="DB34">
        <v>4760</v>
      </c>
      <c r="DC34">
        <v>4122</v>
      </c>
      <c r="DD34">
        <v>6354</v>
      </c>
      <c r="DE34">
        <v>6896</v>
      </c>
      <c r="DF34">
        <v>5518</v>
      </c>
      <c r="DG34">
        <v>6210</v>
      </c>
      <c r="DH34">
        <v>7227</v>
      </c>
      <c r="DI34">
        <v>7231</v>
      </c>
      <c r="DJ34">
        <v>7181</v>
      </c>
      <c r="DK34">
        <v>6535</v>
      </c>
      <c r="DL34">
        <v>6584</v>
      </c>
      <c r="DM34">
        <v>7588</v>
      </c>
    </row>
    <row r="35" spans="1:117" x14ac:dyDescent="0.25">
      <c r="A35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2</v>
      </c>
      <c r="O35">
        <v>3</v>
      </c>
      <c r="P35">
        <v>4</v>
      </c>
      <c r="Q35">
        <v>4</v>
      </c>
      <c r="R35">
        <v>7</v>
      </c>
      <c r="S35">
        <v>15</v>
      </c>
      <c r="T35">
        <v>9</v>
      </c>
      <c r="U35">
        <v>11</v>
      </c>
      <c r="V35">
        <v>7</v>
      </c>
      <c r="W35">
        <v>8</v>
      </c>
      <c r="X35">
        <v>8</v>
      </c>
      <c r="Y35">
        <v>8</v>
      </c>
      <c r="Z35">
        <v>9</v>
      </c>
      <c r="AA35">
        <v>9</v>
      </c>
      <c r="AB35">
        <v>9</v>
      </c>
      <c r="AC35">
        <v>11</v>
      </c>
      <c r="AD35">
        <v>15</v>
      </c>
      <c r="AE35">
        <v>11</v>
      </c>
      <c r="AF35">
        <v>9</v>
      </c>
      <c r="AG35">
        <v>6</v>
      </c>
      <c r="AH35">
        <v>5</v>
      </c>
      <c r="AI35">
        <v>5</v>
      </c>
      <c r="AJ35">
        <v>7</v>
      </c>
      <c r="AK35">
        <v>9</v>
      </c>
      <c r="AL35">
        <v>14</v>
      </c>
      <c r="AM35">
        <v>9</v>
      </c>
      <c r="AN35">
        <v>13</v>
      </c>
      <c r="AO35">
        <v>11</v>
      </c>
      <c r="AP35">
        <v>11</v>
      </c>
      <c r="AQ35">
        <v>6</v>
      </c>
      <c r="AR35">
        <v>12</v>
      </c>
      <c r="AS35">
        <v>11</v>
      </c>
      <c r="AT35">
        <v>33</v>
      </c>
      <c r="AU35">
        <v>50</v>
      </c>
      <c r="AV35" s="26">
        <v>71</v>
      </c>
      <c r="AW35">
        <v>79</v>
      </c>
      <c r="AX35">
        <v>74</v>
      </c>
      <c r="AY35">
        <v>82</v>
      </c>
      <c r="AZ35">
        <v>109</v>
      </c>
      <c r="BA35">
        <v>118</v>
      </c>
      <c r="BB35">
        <v>115</v>
      </c>
      <c r="BC35">
        <v>113</v>
      </c>
      <c r="BD35">
        <v>134</v>
      </c>
      <c r="BE35">
        <v>156</v>
      </c>
      <c r="BF35">
        <v>169</v>
      </c>
      <c r="BG35">
        <v>162</v>
      </c>
      <c r="BH35">
        <v>187</v>
      </c>
      <c r="BI35">
        <v>222</v>
      </c>
      <c r="BJ35">
        <v>246</v>
      </c>
      <c r="BK35">
        <v>257</v>
      </c>
      <c r="BL35">
        <v>306</v>
      </c>
      <c r="BM35">
        <v>352</v>
      </c>
      <c r="BN35">
        <v>399</v>
      </c>
      <c r="BO35">
        <v>445</v>
      </c>
      <c r="BP35">
        <v>633</v>
      </c>
      <c r="BQ35">
        <v>681</v>
      </c>
      <c r="BR35">
        <v>848</v>
      </c>
      <c r="BS35">
        <v>981</v>
      </c>
      <c r="BT35">
        <v>1181</v>
      </c>
      <c r="BU35">
        <v>1189</v>
      </c>
      <c r="BV35">
        <v>1458</v>
      </c>
      <c r="BW35">
        <v>1676</v>
      </c>
      <c r="BX35">
        <v>1875</v>
      </c>
      <c r="BY35">
        <v>2282</v>
      </c>
      <c r="BZ35">
        <v>2309</v>
      </c>
      <c r="CA35">
        <v>2803</v>
      </c>
      <c r="CB35">
        <v>3071</v>
      </c>
      <c r="CC35">
        <v>3546</v>
      </c>
      <c r="CD35">
        <v>4253</v>
      </c>
      <c r="CE35">
        <v>5189</v>
      </c>
      <c r="CF35">
        <v>5692</v>
      </c>
      <c r="CG35">
        <v>5809</v>
      </c>
      <c r="CH35">
        <v>6057</v>
      </c>
      <c r="CI35">
        <v>6506</v>
      </c>
      <c r="CJ35">
        <v>7790</v>
      </c>
      <c r="CK35">
        <v>8561</v>
      </c>
      <c r="CL35">
        <v>8927</v>
      </c>
      <c r="CM35">
        <v>10343</v>
      </c>
      <c r="CN35">
        <v>11349</v>
      </c>
      <c r="CO35">
        <v>12872</v>
      </c>
      <c r="CP35">
        <v>14589</v>
      </c>
      <c r="CQ35">
        <v>14030</v>
      </c>
      <c r="CR35">
        <v>14176</v>
      </c>
      <c r="CS35">
        <v>15066</v>
      </c>
      <c r="CT35">
        <v>15813</v>
      </c>
      <c r="CU35">
        <v>17730</v>
      </c>
      <c r="CV35">
        <v>19371</v>
      </c>
      <c r="CW35">
        <v>20864</v>
      </c>
      <c r="CX35">
        <v>22881</v>
      </c>
      <c r="CY35">
        <v>24178</v>
      </c>
      <c r="CZ35">
        <v>26928</v>
      </c>
      <c r="DA35">
        <v>27415</v>
      </c>
      <c r="DB35">
        <v>31148</v>
      </c>
      <c r="DC35">
        <v>33806</v>
      </c>
      <c r="DD35">
        <v>35843</v>
      </c>
      <c r="DE35">
        <v>39634</v>
      </c>
      <c r="DF35">
        <v>39013</v>
      </c>
      <c r="DG35">
        <v>40327</v>
      </c>
      <c r="DH35">
        <v>42100</v>
      </c>
      <c r="DI35">
        <v>41213</v>
      </c>
      <c r="DJ35">
        <v>43882</v>
      </c>
      <c r="DK35">
        <v>42490</v>
      </c>
      <c r="DL35">
        <v>43905</v>
      </c>
      <c r="DM35">
        <v>43571</v>
      </c>
    </row>
    <row r="36" spans="1:117" x14ac:dyDescent="0.25">
      <c r="A36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25</v>
      </c>
      <c r="AV36" s="26">
        <v>47</v>
      </c>
      <c r="AW36">
        <v>43</v>
      </c>
      <c r="AX36">
        <v>36</v>
      </c>
      <c r="AY36">
        <v>44</v>
      </c>
      <c r="AZ36">
        <v>49</v>
      </c>
      <c r="BA36">
        <v>38</v>
      </c>
      <c r="BB36">
        <v>23</v>
      </c>
      <c r="BC36">
        <v>36</v>
      </c>
      <c r="BD36">
        <v>54</v>
      </c>
      <c r="BE36">
        <v>61</v>
      </c>
      <c r="BF36">
        <v>56</v>
      </c>
      <c r="BG36">
        <v>43</v>
      </c>
      <c r="BH36">
        <v>47</v>
      </c>
      <c r="BI36">
        <v>65</v>
      </c>
      <c r="BJ36">
        <v>75</v>
      </c>
      <c r="BK36">
        <v>85</v>
      </c>
      <c r="BL36">
        <v>111</v>
      </c>
      <c r="BM36">
        <v>126</v>
      </c>
      <c r="BN36">
        <v>120</v>
      </c>
      <c r="BO36">
        <v>159</v>
      </c>
      <c r="BP36">
        <v>186</v>
      </c>
      <c r="BQ36">
        <v>162</v>
      </c>
      <c r="BR36">
        <v>211</v>
      </c>
      <c r="BS36">
        <v>261</v>
      </c>
      <c r="BT36">
        <v>304</v>
      </c>
      <c r="BU36">
        <v>449</v>
      </c>
      <c r="BV36">
        <v>507</v>
      </c>
      <c r="BW36">
        <v>723</v>
      </c>
      <c r="BX36">
        <v>931</v>
      </c>
      <c r="BY36">
        <v>1032</v>
      </c>
      <c r="BZ36">
        <v>1331</v>
      </c>
      <c r="CA36">
        <v>1615</v>
      </c>
      <c r="CB36">
        <v>1724</v>
      </c>
      <c r="CC36">
        <v>1651</v>
      </c>
      <c r="CD36">
        <v>2064</v>
      </c>
      <c r="CE36">
        <v>3067</v>
      </c>
      <c r="CF36">
        <v>3436</v>
      </c>
      <c r="CG36">
        <v>4290</v>
      </c>
      <c r="CH36">
        <v>4359</v>
      </c>
      <c r="CI36">
        <v>4610</v>
      </c>
      <c r="CJ36">
        <v>4609</v>
      </c>
      <c r="CK36">
        <v>4963</v>
      </c>
      <c r="CL36">
        <v>5556</v>
      </c>
      <c r="CM36">
        <v>6067</v>
      </c>
      <c r="CN36">
        <v>6461</v>
      </c>
      <c r="CO36">
        <v>7020</v>
      </c>
      <c r="CP36">
        <v>7473</v>
      </c>
      <c r="CQ36">
        <v>7339</v>
      </c>
      <c r="CR36">
        <v>7605</v>
      </c>
      <c r="CS36">
        <v>8701</v>
      </c>
      <c r="CT36">
        <v>10621</v>
      </c>
      <c r="CU36">
        <v>12545</v>
      </c>
      <c r="CV36">
        <v>12801</v>
      </c>
      <c r="CW36">
        <v>14269</v>
      </c>
      <c r="CX36">
        <v>15480</v>
      </c>
      <c r="CY36">
        <v>19479</v>
      </c>
      <c r="CZ36">
        <v>21377</v>
      </c>
      <c r="DA36">
        <v>25002</v>
      </c>
      <c r="DB36">
        <v>29826</v>
      </c>
      <c r="DC36">
        <v>29804</v>
      </c>
      <c r="DD36">
        <v>36029</v>
      </c>
      <c r="DE36">
        <v>33433</v>
      </c>
      <c r="DF36">
        <v>28983</v>
      </c>
      <c r="DG36">
        <v>31191</v>
      </c>
      <c r="DH36">
        <v>32211</v>
      </c>
      <c r="DI36">
        <v>36088</v>
      </c>
      <c r="DJ36">
        <v>37930</v>
      </c>
      <c r="DK36">
        <v>38109</v>
      </c>
      <c r="DL36">
        <v>38767</v>
      </c>
      <c r="DM36">
        <v>40971</v>
      </c>
    </row>
    <row r="37" spans="1:117" x14ac:dyDescent="0.25">
      <c r="A37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3</v>
      </c>
      <c r="H37">
        <v>6</v>
      </c>
      <c r="I37">
        <v>1</v>
      </c>
      <c r="J37">
        <v>3</v>
      </c>
      <c r="K37">
        <v>3</v>
      </c>
      <c r="L37">
        <v>3</v>
      </c>
      <c r="M37">
        <v>3</v>
      </c>
      <c r="N37">
        <v>6</v>
      </c>
      <c r="O37">
        <v>8</v>
      </c>
      <c r="P37">
        <v>9</v>
      </c>
      <c r="Q37">
        <v>11</v>
      </c>
      <c r="R37">
        <v>20</v>
      </c>
      <c r="S37">
        <v>44</v>
      </c>
      <c r="T37">
        <v>28</v>
      </c>
      <c r="U37">
        <v>31</v>
      </c>
      <c r="V37">
        <v>20</v>
      </c>
      <c r="W37">
        <v>22</v>
      </c>
      <c r="X37">
        <v>24</v>
      </c>
      <c r="Y37">
        <v>22</v>
      </c>
      <c r="Z37">
        <v>28</v>
      </c>
      <c r="AA37">
        <v>28</v>
      </c>
      <c r="AB37">
        <v>31</v>
      </c>
      <c r="AC37">
        <v>31</v>
      </c>
      <c r="AD37">
        <v>45</v>
      </c>
      <c r="AE37">
        <v>40</v>
      </c>
      <c r="AF37">
        <v>30</v>
      </c>
      <c r="AG37">
        <v>19</v>
      </c>
      <c r="AH37">
        <v>18</v>
      </c>
      <c r="AI37">
        <v>17</v>
      </c>
      <c r="AJ37">
        <v>26</v>
      </c>
      <c r="AK37">
        <v>27</v>
      </c>
      <c r="AL37">
        <v>44</v>
      </c>
      <c r="AM37">
        <v>33</v>
      </c>
      <c r="AN37">
        <v>41</v>
      </c>
      <c r="AO37">
        <v>36</v>
      </c>
      <c r="AP37">
        <v>34</v>
      </c>
      <c r="AQ37">
        <v>20</v>
      </c>
      <c r="AR37">
        <v>39</v>
      </c>
      <c r="AS37">
        <v>41</v>
      </c>
      <c r="AT37">
        <v>106</v>
      </c>
      <c r="AU37">
        <v>160</v>
      </c>
      <c r="AV37" s="26">
        <v>237</v>
      </c>
      <c r="AW37">
        <v>266</v>
      </c>
      <c r="AX37">
        <v>248</v>
      </c>
      <c r="AY37">
        <v>292</v>
      </c>
      <c r="AZ37">
        <v>353</v>
      </c>
      <c r="BA37">
        <v>377</v>
      </c>
      <c r="BB37">
        <v>395</v>
      </c>
      <c r="BC37">
        <v>292</v>
      </c>
      <c r="BD37">
        <v>409</v>
      </c>
      <c r="BE37">
        <v>471</v>
      </c>
      <c r="BF37">
        <v>519</v>
      </c>
      <c r="BG37">
        <v>459</v>
      </c>
      <c r="BH37">
        <v>467</v>
      </c>
      <c r="BI37">
        <v>483</v>
      </c>
      <c r="BJ37">
        <v>473</v>
      </c>
      <c r="BK37">
        <v>439</v>
      </c>
      <c r="BL37">
        <v>468</v>
      </c>
      <c r="BM37">
        <v>490</v>
      </c>
      <c r="BN37">
        <v>561</v>
      </c>
      <c r="BO37">
        <v>635</v>
      </c>
      <c r="BP37">
        <v>718</v>
      </c>
      <c r="BQ37">
        <v>729</v>
      </c>
      <c r="BR37">
        <v>793</v>
      </c>
      <c r="BS37">
        <v>886</v>
      </c>
      <c r="BT37">
        <v>869</v>
      </c>
      <c r="BU37">
        <v>1124</v>
      </c>
      <c r="BV37">
        <v>1276</v>
      </c>
      <c r="BW37">
        <v>1719</v>
      </c>
      <c r="BX37">
        <v>1795</v>
      </c>
      <c r="BY37">
        <v>2061</v>
      </c>
      <c r="BZ37">
        <v>3482</v>
      </c>
      <c r="CA37">
        <v>4062</v>
      </c>
      <c r="CB37">
        <v>4400</v>
      </c>
      <c r="CC37">
        <v>4918</v>
      </c>
      <c r="CD37">
        <v>5590</v>
      </c>
      <c r="CE37">
        <v>6114</v>
      </c>
      <c r="CF37">
        <v>6297</v>
      </c>
      <c r="CG37">
        <v>7745</v>
      </c>
      <c r="CH37">
        <v>8265</v>
      </c>
      <c r="CI37">
        <v>8596</v>
      </c>
      <c r="CJ37">
        <v>8793</v>
      </c>
      <c r="CK37">
        <v>9157</v>
      </c>
      <c r="CL37">
        <v>11681</v>
      </c>
      <c r="CM37">
        <v>12874</v>
      </c>
      <c r="CN37">
        <v>13353</v>
      </c>
      <c r="CO37">
        <v>14211</v>
      </c>
      <c r="CP37">
        <v>14478</v>
      </c>
      <c r="CQ37">
        <v>15379</v>
      </c>
      <c r="CR37">
        <v>17002</v>
      </c>
      <c r="CS37">
        <v>17874</v>
      </c>
      <c r="CT37">
        <v>16549</v>
      </c>
      <c r="CU37">
        <v>16807</v>
      </c>
      <c r="CV37">
        <v>16717</v>
      </c>
      <c r="CW37">
        <v>17797</v>
      </c>
      <c r="CX37">
        <v>18516</v>
      </c>
      <c r="CY37">
        <v>18791</v>
      </c>
      <c r="CZ37">
        <v>18033</v>
      </c>
      <c r="DA37">
        <v>19882</v>
      </c>
      <c r="DB37">
        <v>21174</v>
      </c>
      <c r="DC37">
        <v>22520</v>
      </c>
      <c r="DD37">
        <v>25783</v>
      </c>
      <c r="DE37">
        <v>26261</v>
      </c>
      <c r="DF37">
        <v>21997</v>
      </c>
      <c r="DG37">
        <v>24768</v>
      </c>
      <c r="DH37">
        <v>26856</v>
      </c>
      <c r="DI37">
        <v>31219</v>
      </c>
      <c r="DJ37">
        <v>31786</v>
      </c>
      <c r="DK37">
        <v>35139</v>
      </c>
      <c r="DL37">
        <v>35799</v>
      </c>
      <c r="DM37">
        <v>36786</v>
      </c>
    </row>
    <row r="38" spans="1:117" x14ac:dyDescent="0.25">
      <c r="A38" t="s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10</v>
      </c>
      <c r="M38">
        <v>21</v>
      </c>
      <c r="N38">
        <v>19</v>
      </c>
      <c r="O38">
        <v>15</v>
      </c>
      <c r="P38">
        <v>27</v>
      </c>
      <c r="Q38">
        <v>48</v>
      </c>
      <c r="R38">
        <v>87</v>
      </c>
      <c r="S38">
        <v>191</v>
      </c>
      <c r="T38">
        <v>156</v>
      </c>
      <c r="U38">
        <v>153</v>
      </c>
      <c r="V38">
        <v>84</v>
      </c>
      <c r="W38">
        <v>118</v>
      </c>
      <c r="X38">
        <v>158</v>
      </c>
      <c r="Y38">
        <v>159</v>
      </c>
      <c r="Z38">
        <v>194</v>
      </c>
      <c r="AA38">
        <v>186</v>
      </c>
      <c r="AB38">
        <v>149</v>
      </c>
      <c r="AC38">
        <v>156</v>
      </c>
      <c r="AD38">
        <v>269</v>
      </c>
      <c r="AE38">
        <v>198</v>
      </c>
      <c r="AF38">
        <v>141</v>
      </c>
      <c r="AG38">
        <v>83</v>
      </c>
      <c r="AH38">
        <v>72</v>
      </c>
      <c r="AI38">
        <v>105</v>
      </c>
      <c r="AJ38">
        <v>129</v>
      </c>
      <c r="AK38">
        <v>165</v>
      </c>
      <c r="AL38">
        <v>173</v>
      </c>
      <c r="AM38">
        <v>123</v>
      </c>
      <c r="AN38">
        <v>170</v>
      </c>
      <c r="AO38">
        <v>207</v>
      </c>
      <c r="AP38">
        <v>252</v>
      </c>
      <c r="AQ38">
        <v>60</v>
      </c>
      <c r="AR38">
        <v>65</v>
      </c>
      <c r="AS38">
        <v>156</v>
      </c>
      <c r="AT38">
        <v>374</v>
      </c>
      <c r="AU38">
        <v>500</v>
      </c>
      <c r="AV38" s="26">
        <v>624</v>
      </c>
      <c r="AW38">
        <v>717</v>
      </c>
      <c r="AX38">
        <v>618</v>
      </c>
      <c r="AY38">
        <v>768</v>
      </c>
      <c r="AZ38">
        <v>859</v>
      </c>
      <c r="BA38">
        <v>672</v>
      </c>
      <c r="BB38">
        <v>663</v>
      </c>
      <c r="BC38">
        <v>627</v>
      </c>
      <c r="BD38">
        <v>855</v>
      </c>
      <c r="BE38">
        <v>904</v>
      </c>
      <c r="BF38">
        <v>847</v>
      </c>
      <c r="BG38">
        <v>745</v>
      </c>
      <c r="BH38">
        <v>957</v>
      </c>
      <c r="BI38">
        <v>941</v>
      </c>
      <c r="BJ38">
        <v>974</v>
      </c>
      <c r="BK38">
        <v>1243</v>
      </c>
      <c r="BL38">
        <v>1312</v>
      </c>
      <c r="BM38">
        <v>1370</v>
      </c>
      <c r="BN38">
        <v>1704</v>
      </c>
      <c r="BO38">
        <v>1982</v>
      </c>
      <c r="BP38">
        <v>1765</v>
      </c>
      <c r="BQ38">
        <v>2151</v>
      </c>
      <c r="BR38">
        <v>2587</v>
      </c>
      <c r="BS38">
        <v>2229</v>
      </c>
      <c r="BT38">
        <v>2592</v>
      </c>
      <c r="BU38">
        <v>3379</v>
      </c>
      <c r="BV38">
        <v>4032</v>
      </c>
      <c r="BW38">
        <v>4166</v>
      </c>
      <c r="BX38">
        <v>3276</v>
      </c>
      <c r="BY38">
        <v>4350</v>
      </c>
      <c r="BZ38">
        <v>5833</v>
      </c>
      <c r="CA38">
        <v>7188</v>
      </c>
      <c r="CB38">
        <v>7852</v>
      </c>
      <c r="CC38">
        <v>6112</v>
      </c>
      <c r="CD38">
        <v>6492</v>
      </c>
      <c r="CE38">
        <v>6326</v>
      </c>
      <c r="CF38">
        <v>7407</v>
      </c>
      <c r="CG38">
        <v>10039</v>
      </c>
      <c r="CH38">
        <v>11379</v>
      </c>
      <c r="CI38">
        <v>10012</v>
      </c>
      <c r="CJ38">
        <v>10097</v>
      </c>
      <c r="CK38">
        <v>11321</v>
      </c>
      <c r="CL38">
        <v>10036</v>
      </c>
      <c r="CM38">
        <v>8991</v>
      </c>
      <c r="CN38">
        <v>9180</v>
      </c>
      <c r="CO38">
        <v>9593</v>
      </c>
      <c r="CP38">
        <v>14407</v>
      </c>
      <c r="CQ38">
        <v>24608</v>
      </c>
      <c r="CR38">
        <v>28128</v>
      </c>
      <c r="CS38">
        <v>37283</v>
      </c>
      <c r="CT38">
        <v>47176</v>
      </c>
      <c r="CU38">
        <v>47283</v>
      </c>
      <c r="CV38">
        <v>53205</v>
      </c>
      <c r="CW38">
        <v>50207</v>
      </c>
      <c r="CX38">
        <v>41873</v>
      </c>
      <c r="CY38">
        <v>37127</v>
      </c>
      <c r="CZ38">
        <v>40961</v>
      </c>
      <c r="DA38">
        <v>53137</v>
      </c>
      <c r="DB38">
        <v>62133</v>
      </c>
      <c r="DC38">
        <v>68361</v>
      </c>
      <c r="DD38">
        <v>61388</v>
      </c>
      <c r="DE38">
        <v>35583</v>
      </c>
      <c r="DF38">
        <v>2140</v>
      </c>
      <c r="DG38">
        <v>29745</v>
      </c>
      <c r="DH38">
        <v>50883</v>
      </c>
      <c r="DI38">
        <v>58994</v>
      </c>
      <c r="DJ38">
        <v>72670</v>
      </c>
      <c r="DK38">
        <v>85965</v>
      </c>
      <c r="DL38">
        <v>105808</v>
      </c>
      <c r="DM38">
        <v>138492</v>
      </c>
    </row>
    <row r="39" spans="1:117" x14ac:dyDescent="0.25">
      <c r="A39" t="s">
        <v>102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16</v>
      </c>
      <c r="M39">
        <v>35</v>
      </c>
      <c r="N39">
        <v>34</v>
      </c>
      <c r="O39">
        <v>25</v>
      </c>
      <c r="P39">
        <v>49</v>
      </c>
      <c r="Q39">
        <v>79</v>
      </c>
      <c r="R39">
        <v>146</v>
      </c>
      <c r="S39">
        <v>321</v>
      </c>
      <c r="T39">
        <v>265</v>
      </c>
      <c r="U39">
        <v>256</v>
      </c>
      <c r="V39">
        <v>142</v>
      </c>
      <c r="W39">
        <v>198</v>
      </c>
      <c r="X39">
        <v>268</v>
      </c>
      <c r="Y39">
        <v>268</v>
      </c>
      <c r="Z39">
        <v>328</v>
      </c>
      <c r="AA39">
        <v>314</v>
      </c>
      <c r="AB39">
        <v>250</v>
      </c>
      <c r="AC39">
        <v>264</v>
      </c>
      <c r="AD39">
        <v>226</v>
      </c>
      <c r="AE39">
        <v>160</v>
      </c>
      <c r="AF39">
        <v>107</v>
      </c>
      <c r="AG39">
        <v>53</v>
      </c>
      <c r="AH39">
        <v>82</v>
      </c>
      <c r="AI39">
        <v>148</v>
      </c>
      <c r="AJ39">
        <v>190</v>
      </c>
      <c r="AK39">
        <v>249</v>
      </c>
      <c r="AL39">
        <v>255</v>
      </c>
      <c r="AM39">
        <v>170</v>
      </c>
      <c r="AN39">
        <v>226</v>
      </c>
      <c r="AO39">
        <v>266</v>
      </c>
      <c r="AP39">
        <v>359</v>
      </c>
      <c r="AQ39">
        <v>72</v>
      </c>
      <c r="AR39">
        <v>79</v>
      </c>
      <c r="AS39">
        <v>186</v>
      </c>
      <c r="AT39">
        <v>555</v>
      </c>
      <c r="AU39">
        <v>650</v>
      </c>
      <c r="AV39" s="26">
        <v>1094</v>
      </c>
      <c r="AW39">
        <v>1353</v>
      </c>
      <c r="AX39">
        <v>1141</v>
      </c>
      <c r="AY39">
        <v>1305</v>
      </c>
      <c r="AZ39">
        <v>1467</v>
      </c>
      <c r="BA39">
        <v>1151</v>
      </c>
      <c r="BB39">
        <v>1132</v>
      </c>
      <c r="BC39">
        <v>1069</v>
      </c>
      <c r="BD39">
        <v>1464</v>
      </c>
      <c r="BE39">
        <v>1539</v>
      </c>
      <c r="BF39">
        <v>1442</v>
      </c>
      <c r="BG39">
        <v>1280</v>
      </c>
      <c r="BH39">
        <v>1622</v>
      </c>
      <c r="BI39">
        <v>1598</v>
      </c>
      <c r="BJ39">
        <v>1657</v>
      </c>
      <c r="BK39">
        <v>2119</v>
      </c>
      <c r="BL39">
        <v>2238</v>
      </c>
      <c r="BM39">
        <v>2325</v>
      </c>
      <c r="BN39">
        <v>2898</v>
      </c>
      <c r="BO39">
        <v>3373</v>
      </c>
      <c r="BP39">
        <v>3030</v>
      </c>
      <c r="BQ39">
        <v>3683</v>
      </c>
      <c r="BR39">
        <v>4446</v>
      </c>
      <c r="BS39">
        <v>3856</v>
      </c>
      <c r="BT39">
        <v>4505</v>
      </c>
      <c r="BU39">
        <v>5849</v>
      </c>
      <c r="BV39">
        <v>6967</v>
      </c>
      <c r="BW39">
        <v>7206</v>
      </c>
      <c r="BX39">
        <v>5704</v>
      </c>
      <c r="BY39">
        <v>7539</v>
      </c>
      <c r="BZ39">
        <v>10084</v>
      </c>
      <c r="CA39">
        <v>12422</v>
      </c>
      <c r="CB39">
        <v>13612</v>
      </c>
      <c r="CC39">
        <v>10665</v>
      </c>
      <c r="CD39">
        <v>11324</v>
      </c>
      <c r="CE39">
        <v>11096</v>
      </c>
      <c r="CF39">
        <v>12982</v>
      </c>
      <c r="CG39">
        <v>17576</v>
      </c>
      <c r="CH39">
        <v>19952</v>
      </c>
      <c r="CI39">
        <v>17703</v>
      </c>
      <c r="CJ39">
        <v>17929</v>
      </c>
      <c r="CK39">
        <v>17012</v>
      </c>
      <c r="CL39">
        <v>17642</v>
      </c>
      <c r="CM39">
        <v>13889</v>
      </c>
      <c r="CN39">
        <v>12044</v>
      </c>
      <c r="CO39">
        <v>15938</v>
      </c>
      <c r="CP39">
        <v>21776</v>
      </c>
      <c r="CQ39">
        <v>24986</v>
      </c>
      <c r="CR39">
        <v>28809</v>
      </c>
      <c r="CS39">
        <v>25547</v>
      </c>
      <c r="CT39">
        <v>23656</v>
      </c>
      <c r="CU39">
        <v>29573</v>
      </c>
      <c r="CV39">
        <v>33954</v>
      </c>
      <c r="CW39">
        <v>29392</v>
      </c>
      <c r="CX39">
        <v>20804</v>
      </c>
      <c r="CY39">
        <v>21072</v>
      </c>
      <c r="CZ39">
        <v>20652</v>
      </c>
      <c r="DA39">
        <v>28408</v>
      </c>
      <c r="DB39">
        <v>34631</v>
      </c>
      <c r="DC39">
        <v>38236</v>
      </c>
      <c r="DD39">
        <v>29629</v>
      </c>
      <c r="DE39">
        <v>24349</v>
      </c>
      <c r="DF39">
        <v>18387</v>
      </c>
      <c r="DG39">
        <v>23994</v>
      </c>
      <c r="DH39">
        <v>33427</v>
      </c>
      <c r="DI39">
        <v>39564</v>
      </c>
      <c r="DJ39">
        <v>41905</v>
      </c>
      <c r="DK39">
        <v>49176</v>
      </c>
      <c r="DL39">
        <v>56466</v>
      </c>
      <c r="DM39">
        <v>48174</v>
      </c>
    </row>
    <row r="40" spans="1:117" x14ac:dyDescent="0.25">
      <c r="A40" t="s">
        <v>104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200</v>
      </c>
      <c r="N40">
        <v>238</v>
      </c>
      <c r="O40">
        <v>246</v>
      </c>
      <c r="P40">
        <v>331</v>
      </c>
      <c r="Q40">
        <v>404</v>
      </c>
      <c r="R40">
        <v>603</v>
      </c>
      <c r="S40">
        <v>1218</v>
      </c>
      <c r="T40">
        <v>2115</v>
      </c>
      <c r="U40">
        <v>2656</v>
      </c>
      <c r="V40">
        <v>1824</v>
      </c>
      <c r="W40">
        <v>1702</v>
      </c>
      <c r="X40">
        <v>2176</v>
      </c>
      <c r="Y40">
        <v>1001</v>
      </c>
      <c r="Z40">
        <v>2194</v>
      </c>
      <c r="AA40">
        <v>1177</v>
      </c>
      <c r="AB40">
        <v>1180</v>
      </c>
      <c r="AC40">
        <v>1221</v>
      </c>
      <c r="AD40">
        <v>1297</v>
      </c>
      <c r="AE40">
        <v>1092</v>
      </c>
      <c r="AF40">
        <v>963</v>
      </c>
      <c r="AG40">
        <v>815</v>
      </c>
      <c r="AH40">
        <v>772</v>
      </c>
      <c r="AI40">
        <v>816</v>
      </c>
      <c r="AJ40">
        <v>921</v>
      </c>
      <c r="AK40">
        <v>997</v>
      </c>
      <c r="AL40">
        <v>1082</v>
      </c>
      <c r="AM40">
        <v>926</v>
      </c>
      <c r="AN40">
        <v>997</v>
      </c>
      <c r="AO40">
        <v>1074</v>
      </c>
      <c r="AP40">
        <v>1121</v>
      </c>
      <c r="AQ40">
        <v>802</v>
      </c>
      <c r="AR40">
        <v>794</v>
      </c>
      <c r="AS40">
        <v>652</v>
      </c>
      <c r="AT40">
        <v>620</v>
      </c>
      <c r="AU40">
        <v>1363</v>
      </c>
      <c r="AV40" s="26">
        <v>1889</v>
      </c>
      <c r="AW40">
        <v>1927</v>
      </c>
      <c r="AX40">
        <v>2454</v>
      </c>
      <c r="AY40">
        <v>3102</v>
      </c>
      <c r="AZ40">
        <v>2452</v>
      </c>
      <c r="BA40">
        <v>2158</v>
      </c>
      <c r="BB40">
        <v>3085</v>
      </c>
      <c r="BC40">
        <v>2971</v>
      </c>
      <c r="BD40">
        <v>3532</v>
      </c>
      <c r="BE40">
        <v>2616</v>
      </c>
      <c r="BF40">
        <v>3194</v>
      </c>
      <c r="BG40">
        <v>2919</v>
      </c>
      <c r="BH40">
        <v>3148</v>
      </c>
      <c r="BI40">
        <v>3253</v>
      </c>
      <c r="BJ40">
        <v>3001</v>
      </c>
      <c r="BK40">
        <v>3823</v>
      </c>
      <c r="BL40">
        <v>3597</v>
      </c>
      <c r="BM40">
        <v>3796</v>
      </c>
      <c r="BN40">
        <v>4726</v>
      </c>
      <c r="BO40">
        <v>4462</v>
      </c>
      <c r="BP40">
        <v>4204</v>
      </c>
      <c r="BQ40">
        <v>5641</v>
      </c>
      <c r="BR40">
        <v>5829</v>
      </c>
      <c r="BS40">
        <v>4317</v>
      </c>
      <c r="BT40">
        <v>6407</v>
      </c>
      <c r="BU40">
        <v>6942</v>
      </c>
      <c r="BV40">
        <v>7845</v>
      </c>
      <c r="BW40">
        <v>7212</v>
      </c>
      <c r="BX40">
        <v>7651</v>
      </c>
      <c r="BY40">
        <v>10054</v>
      </c>
      <c r="BZ40">
        <v>13146</v>
      </c>
      <c r="CA40">
        <v>14708</v>
      </c>
      <c r="CB40">
        <v>13816</v>
      </c>
      <c r="CC40">
        <v>11647</v>
      </c>
      <c r="CD40">
        <v>14455</v>
      </c>
      <c r="CE40">
        <v>14489</v>
      </c>
      <c r="CF40">
        <v>19412</v>
      </c>
      <c r="CG40">
        <v>21592</v>
      </c>
      <c r="CH40">
        <v>19550</v>
      </c>
      <c r="CI40">
        <v>18234</v>
      </c>
      <c r="CJ40">
        <v>16125</v>
      </c>
      <c r="CK40">
        <v>21907</v>
      </c>
      <c r="CL40">
        <v>18362</v>
      </c>
      <c r="CM40">
        <v>20817</v>
      </c>
      <c r="CN40">
        <v>25546</v>
      </c>
      <c r="CO40">
        <v>26473</v>
      </c>
      <c r="CP40">
        <v>30702</v>
      </c>
      <c r="CQ40">
        <v>39566</v>
      </c>
      <c r="CR40">
        <v>35364</v>
      </c>
      <c r="CS40">
        <v>36585</v>
      </c>
      <c r="CT40">
        <v>34900</v>
      </c>
      <c r="CU40">
        <v>34608</v>
      </c>
      <c r="CV40">
        <v>40718</v>
      </c>
      <c r="CW40">
        <v>37449</v>
      </c>
      <c r="CX40">
        <v>36045</v>
      </c>
      <c r="CY40">
        <v>36147</v>
      </c>
      <c r="CZ40">
        <v>29794</v>
      </c>
      <c r="DA40">
        <v>31166</v>
      </c>
      <c r="DB40">
        <v>36644</v>
      </c>
      <c r="DC40">
        <v>41096</v>
      </c>
      <c r="DD40">
        <v>42241</v>
      </c>
      <c r="DE40">
        <v>29882</v>
      </c>
      <c r="DF40">
        <v>10830</v>
      </c>
      <c r="DG40">
        <v>31286</v>
      </c>
      <c r="DH40">
        <v>37600</v>
      </c>
      <c r="DI40">
        <v>54951</v>
      </c>
      <c r="DJ40">
        <v>54549</v>
      </c>
      <c r="DK40">
        <v>54673</v>
      </c>
      <c r="DL40">
        <v>55289</v>
      </c>
      <c r="DM40">
        <v>42578</v>
      </c>
    </row>
    <row r="41" spans="1:117" x14ac:dyDescent="0.25">
      <c r="A41" t="s">
        <v>106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2</v>
      </c>
      <c r="X41">
        <v>2</v>
      </c>
      <c r="Y41">
        <v>2</v>
      </c>
      <c r="Z41">
        <v>2</v>
      </c>
      <c r="AA41">
        <v>6</v>
      </c>
      <c r="AB41">
        <v>12</v>
      </c>
      <c r="AC41">
        <v>31</v>
      </c>
      <c r="AD41">
        <v>41</v>
      </c>
      <c r="AE41">
        <v>17</v>
      </c>
      <c r="AF41">
        <v>9</v>
      </c>
      <c r="AG41">
        <v>1</v>
      </c>
      <c r="AH41">
        <v>8</v>
      </c>
      <c r="AI41">
        <v>15</v>
      </c>
      <c r="AJ41">
        <v>8</v>
      </c>
      <c r="AK41">
        <v>7</v>
      </c>
      <c r="AL41">
        <v>19</v>
      </c>
      <c r="AM41">
        <v>14</v>
      </c>
      <c r="AN41">
        <v>22</v>
      </c>
      <c r="AO41">
        <v>39</v>
      </c>
      <c r="AP41">
        <v>35</v>
      </c>
      <c r="AQ41">
        <v>6</v>
      </c>
      <c r="AR41">
        <v>0</v>
      </c>
      <c r="AS41">
        <v>7</v>
      </c>
      <c r="AT41">
        <v>47</v>
      </c>
      <c r="AU41">
        <v>178</v>
      </c>
      <c r="AV41" s="26">
        <v>127</v>
      </c>
      <c r="AW41">
        <v>59</v>
      </c>
      <c r="AX41">
        <v>112</v>
      </c>
      <c r="AY41">
        <v>75</v>
      </c>
      <c r="AZ41">
        <v>84</v>
      </c>
      <c r="BA41">
        <v>196</v>
      </c>
      <c r="BB41">
        <v>190</v>
      </c>
      <c r="BC41">
        <v>213</v>
      </c>
      <c r="BD41">
        <v>159</v>
      </c>
      <c r="BE41">
        <v>382</v>
      </c>
      <c r="BF41">
        <v>517</v>
      </c>
      <c r="BG41">
        <v>375</v>
      </c>
      <c r="BH41">
        <v>861</v>
      </c>
      <c r="BI41">
        <v>779</v>
      </c>
      <c r="BJ41">
        <v>816</v>
      </c>
      <c r="BK41">
        <v>781</v>
      </c>
      <c r="BL41">
        <v>487</v>
      </c>
      <c r="BM41">
        <v>840</v>
      </c>
      <c r="BN41">
        <v>1282</v>
      </c>
      <c r="BO41">
        <v>1816</v>
      </c>
      <c r="BP41">
        <v>2489</v>
      </c>
      <c r="BQ41">
        <v>3666</v>
      </c>
      <c r="BR41">
        <v>2752</v>
      </c>
      <c r="BS41">
        <v>2420</v>
      </c>
      <c r="BT41">
        <v>1326</v>
      </c>
      <c r="BU41">
        <v>1914</v>
      </c>
      <c r="BV41">
        <v>2990</v>
      </c>
      <c r="BW41">
        <v>2441</v>
      </c>
      <c r="BX41">
        <v>2302</v>
      </c>
      <c r="BY41">
        <v>2356</v>
      </c>
      <c r="BZ41">
        <v>3415</v>
      </c>
      <c r="CA41">
        <v>4245</v>
      </c>
      <c r="CB41">
        <v>6894</v>
      </c>
      <c r="CC41">
        <v>7853</v>
      </c>
      <c r="CD41">
        <v>7520</v>
      </c>
      <c r="CE41">
        <v>6867</v>
      </c>
      <c r="CF41">
        <v>7030</v>
      </c>
      <c r="CG41">
        <v>6415</v>
      </c>
      <c r="CH41">
        <v>6934</v>
      </c>
      <c r="CI41">
        <v>8645</v>
      </c>
      <c r="CJ41">
        <v>9326</v>
      </c>
      <c r="CK41">
        <v>9985</v>
      </c>
      <c r="CL41">
        <v>8037</v>
      </c>
      <c r="CM41">
        <v>11458</v>
      </c>
      <c r="CN41">
        <v>12687</v>
      </c>
      <c r="CO41">
        <v>13720</v>
      </c>
      <c r="CP41">
        <v>13181</v>
      </c>
      <c r="CQ41">
        <v>8704</v>
      </c>
      <c r="CR41">
        <v>12659</v>
      </c>
      <c r="CS41">
        <v>12099</v>
      </c>
      <c r="CT41">
        <v>14471</v>
      </c>
      <c r="CU41">
        <v>19645</v>
      </c>
      <c r="CV41">
        <v>28916</v>
      </c>
      <c r="CW41">
        <v>31593</v>
      </c>
      <c r="CX41">
        <v>34616</v>
      </c>
      <c r="CY41">
        <v>25815</v>
      </c>
      <c r="CZ41">
        <v>19066</v>
      </c>
      <c r="DA41">
        <v>22291</v>
      </c>
      <c r="DB41">
        <v>21652</v>
      </c>
      <c r="DC41">
        <v>20767</v>
      </c>
      <c r="DD41">
        <v>27531</v>
      </c>
      <c r="DE41">
        <v>28532</v>
      </c>
      <c r="DF41">
        <v>17199</v>
      </c>
      <c r="DG41">
        <v>21624</v>
      </c>
      <c r="DH41">
        <v>28167</v>
      </c>
      <c r="DI41">
        <v>30409</v>
      </c>
      <c r="DJ41">
        <v>33519</v>
      </c>
      <c r="DK41">
        <v>37929</v>
      </c>
      <c r="DL41">
        <v>40617</v>
      </c>
      <c r="DM41">
        <v>34384</v>
      </c>
    </row>
    <row r="42" spans="1:117" x14ac:dyDescent="0.25">
      <c r="A42" t="s">
        <v>107</v>
      </c>
      <c r="B42">
        <v>64</v>
      </c>
      <c r="C42">
        <v>60</v>
      </c>
      <c r="D42">
        <v>61</v>
      </c>
      <c r="E42">
        <v>53</v>
      </c>
      <c r="F42">
        <v>55</v>
      </c>
      <c r="G42">
        <v>54</v>
      </c>
      <c r="H42">
        <v>66</v>
      </c>
      <c r="I42">
        <v>33</v>
      </c>
      <c r="J42">
        <v>38</v>
      </c>
      <c r="K42">
        <v>40</v>
      </c>
      <c r="L42">
        <v>42</v>
      </c>
      <c r="M42">
        <v>44</v>
      </c>
      <c r="N42">
        <v>47</v>
      </c>
      <c r="O42">
        <v>43</v>
      </c>
      <c r="P42">
        <v>66</v>
      </c>
      <c r="Q42">
        <v>68</v>
      </c>
      <c r="R42">
        <v>70</v>
      </c>
      <c r="S42">
        <v>72</v>
      </c>
      <c r="T42">
        <v>132</v>
      </c>
      <c r="U42">
        <v>379</v>
      </c>
      <c r="V42">
        <v>324</v>
      </c>
      <c r="W42">
        <v>328</v>
      </c>
      <c r="X42">
        <v>296</v>
      </c>
      <c r="Y42">
        <v>141</v>
      </c>
      <c r="Z42">
        <v>276</v>
      </c>
      <c r="AA42">
        <v>305</v>
      </c>
      <c r="AB42">
        <v>165</v>
      </c>
      <c r="AC42">
        <v>229</v>
      </c>
      <c r="AD42">
        <v>90</v>
      </c>
      <c r="AE42">
        <v>110</v>
      </c>
      <c r="AF42">
        <v>85</v>
      </c>
      <c r="AG42">
        <v>21</v>
      </c>
      <c r="AH42">
        <v>13</v>
      </c>
      <c r="AI42">
        <v>22</v>
      </c>
      <c r="AJ42">
        <v>9</v>
      </c>
      <c r="AK42">
        <v>57</v>
      </c>
      <c r="AL42">
        <v>65</v>
      </c>
      <c r="AM42">
        <v>121</v>
      </c>
      <c r="AN42">
        <v>57</v>
      </c>
      <c r="AO42">
        <v>133</v>
      </c>
      <c r="AP42">
        <v>184</v>
      </c>
      <c r="AQ42">
        <v>197</v>
      </c>
      <c r="AR42">
        <v>231</v>
      </c>
      <c r="AS42">
        <v>129</v>
      </c>
      <c r="AT42">
        <v>193</v>
      </c>
      <c r="AU42">
        <v>255</v>
      </c>
      <c r="AV42" s="26">
        <v>586</v>
      </c>
      <c r="AW42">
        <v>273</v>
      </c>
      <c r="AX42">
        <v>166</v>
      </c>
      <c r="AY42">
        <v>157</v>
      </c>
      <c r="AZ42">
        <v>329</v>
      </c>
      <c r="BA42">
        <v>372</v>
      </c>
      <c r="BB42">
        <v>340</v>
      </c>
      <c r="BC42">
        <v>180</v>
      </c>
      <c r="BD42">
        <v>277</v>
      </c>
      <c r="BE42">
        <v>429</v>
      </c>
      <c r="BF42">
        <v>561</v>
      </c>
      <c r="BG42">
        <v>539</v>
      </c>
      <c r="BH42">
        <v>488</v>
      </c>
      <c r="BI42">
        <v>452</v>
      </c>
      <c r="BJ42">
        <v>394</v>
      </c>
      <c r="BK42">
        <v>414</v>
      </c>
      <c r="BL42">
        <v>361</v>
      </c>
      <c r="BM42">
        <v>423</v>
      </c>
      <c r="BN42">
        <v>488</v>
      </c>
      <c r="BO42">
        <v>528</v>
      </c>
      <c r="BP42">
        <v>555</v>
      </c>
      <c r="BQ42">
        <v>755</v>
      </c>
      <c r="BR42">
        <v>856</v>
      </c>
      <c r="BS42">
        <v>888</v>
      </c>
      <c r="BT42">
        <v>862</v>
      </c>
      <c r="BU42">
        <v>1102</v>
      </c>
      <c r="BV42">
        <v>1681</v>
      </c>
      <c r="BW42">
        <v>1566</v>
      </c>
      <c r="BX42">
        <v>2272</v>
      </c>
      <c r="BY42">
        <v>2272</v>
      </c>
      <c r="BZ42">
        <v>2501</v>
      </c>
      <c r="CA42">
        <v>2586</v>
      </c>
      <c r="CB42">
        <v>3211</v>
      </c>
      <c r="CC42">
        <v>3458</v>
      </c>
      <c r="CD42">
        <v>4446</v>
      </c>
      <c r="CE42">
        <v>3124</v>
      </c>
      <c r="CF42">
        <v>1931</v>
      </c>
      <c r="CG42">
        <v>1707</v>
      </c>
      <c r="CH42">
        <v>1291</v>
      </c>
      <c r="CI42">
        <v>1472</v>
      </c>
      <c r="CJ42">
        <v>1813</v>
      </c>
      <c r="CK42">
        <v>1596</v>
      </c>
      <c r="CL42">
        <v>1477</v>
      </c>
      <c r="CM42">
        <v>1545</v>
      </c>
      <c r="CN42">
        <v>1584</v>
      </c>
      <c r="CO42">
        <v>1128</v>
      </c>
      <c r="CP42">
        <v>2095</v>
      </c>
      <c r="CQ42">
        <v>1784</v>
      </c>
      <c r="CR42">
        <v>1731</v>
      </c>
      <c r="CS42">
        <v>2234</v>
      </c>
      <c r="CT42">
        <v>2630</v>
      </c>
      <c r="CU42">
        <v>2819</v>
      </c>
      <c r="CV42">
        <v>2910</v>
      </c>
      <c r="CW42">
        <v>3426</v>
      </c>
      <c r="CX42">
        <v>3200</v>
      </c>
      <c r="CY42">
        <v>3796</v>
      </c>
      <c r="CZ42">
        <v>4211</v>
      </c>
      <c r="DA42">
        <v>4820</v>
      </c>
      <c r="DB42">
        <v>4749</v>
      </c>
      <c r="DC42">
        <v>4462</v>
      </c>
      <c r="DD42">
        <v>5954</v>
      </c>
      <c r="DE42">
        <v>6878</v>
      </c>
      <c r="DF42">
        <v>3865</v>
      </c>
      <c r="DG42">
        <v>3937</v>
      </c>
      <c r="DH42">
        <v>4895</v>
      </c>
      <c r="DI42">
        <v>5690</v>
      </c>
      <c r="DJ42">
        <v>6542</v>
      </c>
      <c r="DK42">
        <v>6484</v>
      </c>
      <c r="DL42">
        <v>7173</v>
      </c>
      <c r="DM42">
        <v>7148</v>
      </c>
    </row>
    <row r="43" spans="1:117" x14ac:dyDescent="0.25">
      <c r="A43" t="s">
        <v>108</v>
      </c>
      <c r="B43">
        <v>167</v>
      </c>
      <c r="C43">
        <v>206</v>
      </c>
      <c r="D43">
        <v>255</v>
      </c>
      <c r="E43">
        <v>213</v>
      </c>
      <c r="F43">
        <v>280</v>
      </c>
      <c r="G43">
        <v>392</v>
      </c>
      <c r="H43">
        <v>459</v>
      </c>
      <c r="I43">
        <v>179</v>
      </c>
      <c r="J43">
        <v>166</v>
      </c>
      <c r="K43">
        <v>266</v>
      </c>
      <c r="L43">
        <v>212</v>
      </c>
      <c r="M43">
        <v>397</v>
      </c>
      <c r="N43">
        <v>553</v>
      </c>
      <c r="O43">
        <v>266</v>
      </c>
      <c r="P43">
        <v>186</v>
      </c>
      <c r="Q43">
        <v>475</v>
      </c>
      <c r="R43">
        <v>799</v>
      </c>
      <c r="S43">
        <v>973</v>
      </c>
      <c r="T43">
        <v>626</v>
      </c>
      <c r="U43">
        <v>638</v>
      </c>
      <c r="V43">
        <v>336</v>
      </c>
      <c r="W43">
        <v>285</v>
      </c>
      <c r="X43">
        <v>683</v>
      </c>
      <c r="Y43">
        <v>515</v>
      </c>
      <c r="Z43">
        <v>378</v>
      </c>
      <c r="AA43">
        <v>429</v>
      </c>
      <c r="AB43">
        <v>341</v>
      </c>
      <c r="AC43">
        <v>261</v>
      </c>
      <c r="AD43">
        <v>374</v>
      </c>
      <c r="AE43">
        <v>375</v>
      </c>
      <c r="AF43">
        <v>82</v>
      </c>
      <c r="AG43">
        <v>45</v>
      </c>
      <c r="AH43">
        <v>21</v>
      </c>
      <c r="AI43">
        <v>101</v>
      </c>
      <c r="AJ43">
        <v>97</v>
      </c>
      <c r="AK43">
        <v>195</v>
      </c>
      <c r="AL43">
        <v>355</v>
      </c>
      <c r="AM43">
        <v>142</v>
      </c>
      <c r="AN43">
        <v>170</v>
      </c>
      <c r="AO43">
        <v>314</v>
      </c>
      <c r="AP43">
        <v>408</v>
      </c>
      <c r="AQ43">
        <v>394</v>
      </c>
      <c r="AR43">
        <v>269</v>
      </c>
      <c r="AS43">
        <v>346</v>
      </c>
      <c r="AT43">
        <v>332</v>
      </c>
      <c r="AU43">
        <v>367</v>
      </c>
      <c r="AV43" s="26">
        <v>645</v>
      </c>
      <c r="AW43">
        <v>1069</v>
      </c>
      <c r="AX43">
        <v>1143</v>
      </c>
      <c r="AY43">
        <v>888</v>
      </c>
      <c r="AZ43">
        <v>1224</v>
      </c>
      <c r="BA43">
        <v>1101</v>
      </c>
      <c r="BB43">
        <v>1015</v>
      </c>
      <c r="BC43">
        <v>586</v>
      </c>
      <c r="BD43">
        <v>684</v>
      </c>
      <c r="BE43">
        <v>932</v>
      </c>
      <c r="BF43">
        <v>1262</v>
      </c>
      <c r="BG43">
        <v>561</v>
      </c>
      <c r="BH43">
        <v>647</v>
      </c>
      <c r="BI43">
        <v>888</v>
      </c>
      <c r="BJ43">
        <v>609</v>
      </c>
      <c r="BK43">
        <v>934</v>
      </c>
      <c r="BL43">
        <v>977</v>
      </c>
      <c r="BM43">
        <v>1397</v>
      </c>
      <c r="BN43">
        <v>1709</v>
      </c>
      <c r="BO43">
        <v>1999</v>
      </c>
      <c r="BP43">
        <v>1774</v>
      </c>
      <c r="BQ43">
        <v>1297</v>
      </c>
      <c r="BR43">
        <v>1793</v>
      </c>
      <c r="BS43">
        <v>1462</v>
      </c>
      <c r="BT43">
        <v>1573</v>
      </c>
      <c r="BU43">
        <v>1537</v>
      </c>
      <c r="BV43">
        <v>1817</v>
      </c>
      <c r="BW43">
        <v>2365</v>
      </c>
      <c r="BX43">
        <v>2798</v>
      </c>
      <c r="BY43">
        <v>2366</v>
      </c>
      <c r="BZ43">
        <v>2902</v>
      </c>
      <c r="CA43">
        <v>3885</v>
      </c>
      <c r="CB43">
        <v>5724</v>
      </c>
      <c r="CC43">
        <v>5554</v>
      </c>
      <c r="CD43">
        <v>3529</v>
      </c>
      <c r="CE43">
        <v>2193</v>
      </c>
      <c r="CF43">
        <v>1495</v>
      </c>
      <c r="CG43">
        <v>2232</v>
      </c>
      <c r="CH43">
        <v>1987</v>
      </c>
      <c r="CI43">
        <v>1749</v>
      </c>
      <c r="CJ43">
        <v>1360</v>
      </c>
      <c r="CK43">
        <v>2203</v>
      </c>
      <c r="CL43">
        <v>3308</v>
      </c>
      <c r="CM43">
        <v>3428</v>
      </c>
      <c r="CN43">
        <v>3190</v>
      </c>
      <c r="CO43">
        <v>2922</v>
      </c>
      <c r="CP43">
        <v>3368</v>
      </c>
      <c r="CQ43">
        <v>4571</v>
      </c>
      <c r="CR43">
        <v>5226</v>
      </c>
      <c r="CS43">
        <v>5336</v>
      </c>
      <c r="CT43">
        <v>5814</v>
      </c>
      <c r="CU43">
        <v>6676</v>
      </c>
      <c r="CV43">
        <v>7480</v>
      </c>
      <c r="CW43">
        <v>7130</v>
      </c>
      <c r="CX43">
        <v>5424</v>
      </c>
      <c r="CY43">
        <v>4725</v>
      </c>
      <c r="CZ43">
        <v>4372</v>
      </c>
      <c r="DA43">
        <v>4899</v>
      </c>
      <c r="DB43">
        <v>6967</v>
      </c>
      <c r="DC43">
        <v>8393</v>
      </c>
      <c r="DD43">
        <v>9102</v>
      </c>
      <c r="DE43">
        <v>9570</v>
      </c>
      <c r="DF43">
        <v>6547</v>
      </c>
      <c r="DG43">
        <v>6658</v>
      </c>
      <c r="DH43">
        <v>10573</v>
      </c>
      <c r="DI43">
        <v>15163</v>
      </c>
      <c r="DJ43">
        <v>16217</v>
      </c>
      <c r="DK43">
        <v>20454</v>
      </c>
      <c r="DL43">
        <v>21239</v>
      </c>
      <c r="DM43">
        <v>10833</v>
      </c>
    </row>
    <row r="44" spans="1:117" x14ac:dyDescent="0.25">
      <c r="AV44" s="26">
        <f>SUM(AV6:AV43)</f>
        <v>15191</v>
      </c>
      <c r="AW44" s="26">
        <f t="shared" ref="AW44:DH44" si="0">SUM(AW6:AW43)</f>
        <v>16989</v>
      </c>
      <c r="AX44" s="26">
        <f t="shared" si="0"/>
        <v>15481</v>
      </c>
      <c r="AY44" s="26">
        <f t="shared" si="0"/>
        <v>17476</v>
      </c>
      <c r="AZ44" s="26">
        <f t="shared" si="0"/>
        <v>19533</v>
      </c>
      <c r="BA44" s="26">
        <f t="shared" si="0"/>
        <v>19250</v>
      </c>
      <c r="BB44" s="26">
        <f t="shared" si="0"/>
        <v>20962</v>
      </c>
      <c r="BC44" s="26">
        <f t="shared" si="0"/>
        <v>19891</v>
      </c>
      <c r="BD44" s="26">
        <f t="shared" si="0"/>
        <v>22837</v>
      </c>
      <c r="BE44" s="26">
        <f t="shared" si="0"/>
        <v>25288</v>
      </c>
      <c r="BF44" s="26">
        <f t="shared" si="0"/>
        <v>27509</v>
      </c>
      <c r="BG44" s="26">
        <f t="shared" si="0"/>
        <v>24562</v>
      </c>
      <c r="BH44" s="26">
        <f t="shared" si="0"/>
        <v>27232</v>
      </c>
      <c r="BI44" s="26">
        <f t="shared" si="0"/>
        <v>28459</v>
      </c>
      <c r="BJ44" s="26">
        <f t="shared" si="0"/>
        <v>27783</v>
      </c>
      <c r="BK44" s="26">
        <f t="shared" si="0"/>
        <v>30984</v>
      </c>
      <c r="BL44" s="26">
        <f t="shared" si="0"/>
        <v>33346</v>
      </c>
      <c r="BM44" s="26">
        <f t="shared" si="0"/>
        <v>37609</v>
      </c>
      <c r="BN44" s="26">
        <f t="shared" si="0"/>
        <v>44731</v>
      </c>
      <c r="BO44" s="26">
        <f t="shared" si="0"/>
        <v>51756</v>
      </c>
      <c r="BP44" s="26">
        <f t="shared" si="0"/>
        <v>52451</v>
      </c>
      <c r="BQ44" s="26">
        <f t="shared" si="0"/>
        <v>57096</v>
      </c>
      <c r="BR44" s="26">
        <f t="shared" si="0"/>
        <v>63499</v>
      </c>
      <c r="BS44" s="26">
        <f t="shared" si="0"/>
        <v>64334</v>
      </c>
      <c r="BT44" s="26">
        <f t="shared" si="0"/>
        <v>66653</v>
      </c>
      <c r="BU44" s="26">
        <f t="shared" si="0"/>
        <v>76142</v>
      </c>
      <c r="BV44" s="26">
        <f t="shared" si="0"/>
        <v>92244</v>
      </c>
      <c r="BW44" s="26">
        <f t="shared" si="0"/>
        <v>102468</v>
      </c>
      <c r="BX44" s="26">
        <f t="shared" si="0"/>
        <v>105408</v>
      </c>
      <c r="BY44" s="26">
        <f t="shared" si="0"/>
        <v>119022</v>
      </c>
      <c r="BZ44" s="26">
        <f t="shared" si="0"/>
        <v>145559</v>
      </c>
      <c r="CA44" s="26">
        <f t="shared" si="0"/>
        <v>176707</v>
      </c>
      <c r="CB44" s="26">
        <f t="shared" si="0"/>
        <v>205450</v>
      </c>
      <c r="CC44" s="26">
        <f t="shared" si="0"/>
        <v>213300</v>
      </c>
      <c r="CD44" s="26">
        <f t="shared" si="0"/>
        <v>238584</v>
      </c>
      <c r="CE44" s="26">
        <f t="shared" si="0"/>
        <v>230883</v>
      </c>
      <c r="CF44" s="26">
        <f t="shared" si="0"/>
        <v>241220</v>
      </c>
      <c r="CG44" s="26">
        <f t="shared" si="0"/>
        <v>284933</v>
      </c>
      <c r="CH44" s="26">
        <f t="shared" si="0"/>
        <v>297764</v>
      </c>
      <c r="CI44" s="26">
        <f t="shared" si="0"/>
        <v>302392</v>
      </c>
      <c r="CJ44" s="26">
        <f t="shared" si="0"/>
        <v>306559</v>
      </c>
      <c r="CK44" s="26">
        <f t="shared" si="0"/>
        <v>334785</v>
      </c>
      <c r="CL44" s="26">
        <f t="shared" si="0"/>
        <v>359522</v>
      </c>
      <c r="CM44" s="26">
        <f t="shared" si="0"/>
        <v>358488</v>
      </c>
      <c r="CN44" s="26">
        <f t="shared" si="0"/>
        <v>349266</v>
      </c>
      <c r="CO44" s="26">
        <f t="shared" si="0"/>
        <v>369813</v>
      </c>
      <c r="CP44" s="26">
        <f t="shared" si="0"/>
        <v>415485</v>
      </c>
      <c r="CQ44" s="26">
        <f t="shared" si="0"/>
        <v>466893</v>
      </c>
      <c r="CR44" s="26">
        <f t="shared" si="0"/>
        <v>518537</v>
      </c>
      <c r="CS44" s="26">
        <f t="shared" si="0"/>
        <v>556413</v>
      </c>
      <c r="CT44" s="26">
        <f t="shared" si="0"/>
        <v>598561</v>
      </c>
      <c r="CU44" s="26">
        <f t="shared" si="0"/>
        <v>644980</v>
      </c>
      <c r="CV44" s="26">
        <f t="shared" si="0"/>
        <v>694994</v>
      </c>
      <c r="CW44" s="26">
        <f t="shared" si="0"/>
        <v>740489</v>
      </c>
      <c r="CX44" s="26">
        <f t="shared" si="0"/>
        <v>683218</v>
      </c>
      <c r="CY44" s="26">
        <f t="shared" si="0"/>
        <v>629777</v>
      </c>
      <c r="CZ44" s="26">
        <f t="shared" si="0"/>
        <v>636890</v>
      </c>
      <c r="DA44" s="26">
        <f t="shared" si="0"/>
        <v>691069</v>
      </c>
      <c r="DB44" s="26">
        <f t="shared" si="0"/>
        <v>763556</v>
      </c>
      <c r="DC44" s="26">
        <f t="shared" si="0"/>
        <v>829137</v>
      </c>
      <c r="DD44" s="26">
        <f t="shared" si="0"/>
        <v>860343</v>
      </c>
      <c r="DE44" s="26">
        <f t="shared" si="0"/>
        <v>807345</v>
      </c>
      <c r="DF44" s="26">
        <f t="shared" si="0"/>
        <v>622140</v>
      </c>
      <c r="DG44" s="26">
        <f t="shared" si="0"/>
        <v>714861</v>
      </c>
      <c r="DH44" s="26">
        <f t="shared" si="0"/>
        <v>820721</v>
      </c>
      <c r="DI44" s="26">
        <f t="shared" ref="DI44:DM44" si="1">SUM(DI6:DI43)</f>
        <v>916227</v>
      </c>
      <c r="DJ44" s="26">
        <f t="shared" si="1"/>
        <v>952483</v>
      </c>
      <c r="DK44" s="26">
        <f t="shared" si="1"/>
        <v>1008770</v>
      </c>
      <c r="DL44" s="26">
        <f t="shared" si="1"/>
        <v>1039188</v>
      </c>
      <c r="DM44" s="26">
        <f t="shared" si="1"/>
        <v>1013653</v>
      </c>
    </row>
  </sheetData>
  <mergeCells count="2">
    <mergeCell ref="A2:AY2"/>
    <mergeCell ref="A3:AY3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73"/>
  <sheetViews>
    <sheetView tabSelected="1" topLeftCell="A10" workbookViewId="0">
      <selection activeCell="B33" sqref="B33"/>
    </sheetView>
  </sheetViews>
  <sheetFormatPr defaultRowHeight="15" x14ac:dyDescent="0.25"/>
  <cols>
    <col min="1" max="1" width="61.28515625" bestFit="1" customWidth="1"/>
    <col min="2" max="2" width="10" bestFit="1" customWidth="1"/>
    <col min="3" max="14" width="10.85546875" bestFit="1" customWidth="1"/>
    <col min="15" max="21" width="10.7109375" bestFit="1" customWidth="1"/>
    <col min="75" max="75" width="11.7109375" bestFit="1" customWidth="1"/>
  </cols>
  <sheetData>
    <row r="1" spans="1:103" x14ac:dyDescent="0.25">
      <c r="A1" s="10" t="s">
        <v>458</v>
      </c>
    </row>
    <row r="5" spans="1:103" s="26" customFormat="1" x14ac:dyDescent="0.25">
      <c r="A5" s="25" t="s">
        <v>459</v>
      </c>
    </row>
    <row r="6" spans="1:103" ht="15.75" x14ac:dyDescent="0.25">
      <c r="A6" s="22"/>
      <c r="B6" s="22" t="s">
        <v>373</v>
      </c>
      <c r="C6" s="24">
        <v>1947</v>
      </c>
      <c r="D6" s="24">
        <v>1948</v>
      </c>
      <c r="E6" s="24">
        <v>1949</v>
      </c>
      <c r="F6" s="24">
        <v>1950</v>
      </c>
      <c r="G6" s="24">
        <v>1951</v>
      </c>
      <c r="H6" s="24">
        <v>1952</v>
      </c>
      <c r="I6" s="24">
        <v>1953</v>
      </c>
      <c r="J6" s="24">
        <v>1954</v>
      </c>
      <c r="K6" s="24">
        <v>1955</v>
      </c>
      <c r="L6" s="24">
        <v>1956</v>
      </c>
      <c r="M6" s="24">
        <v>1957</v>
      </c>
      <c r="N6" s="24">
        <v>1958</v>
      </c>
      <c r="O6" s="24">
        <v>1959</v>
      </c>
      <c r="P6" s="24">
        <v>1960</v>
      </c>
      <c r="Q6" s="24">
        <v>1961</v>
      </c>
      <c r="R6" s="24">
        <v>1962</v>
      </c>
      <c r="S6" s="24">
        <v>1963</v>
      </c>
      <c r="T6" s="24">
        <v>1964</v>
      </c>
      <c r="U6" s="24">
        <v>1965</v>
      </c>
      <c r="V6" s="24">
        <v>1966</v>
      </c>
      <c r="W6" s="24">
        <v>1967</v>
      </c>
      <c r="X6" s="24">
        <v>1968</v>
      </c>
      <c r="Y6" s="24">
        <v>1969</v>
      </c>
      <c r="Z6" s="24">
        <v>1970</v>
      </c>
      <c r="AA6" s="24">
        <v>1971</v>
      </c>
      <c r="AB6" s="24">
        <v>1972</v>
      </c>
      <c r="AC6" s="24">
        <v>1973</v>
      </c>
      <c r="AD6" s="24">
        <v>1974</v>
      </c>
      <c r="AE6" s="24">
        <v>1975</v>
      </c>
      <c r="AF6" s="24">
        <v>1976</v>
      </c>
      <c r="AG6" s="24">
        <v>1977</v>
      </c>
      <c r="AH6" s="24">
        <v>1978</v>
      </c>
      <c r="AI6" s="24">
        <v>1979</v>
      </c>
      <c r="AJ6" s="24">
        <v>1980</v>
      </c>
      <c r="AK6" s="24">
        <v>1981</v>
      </c>
      <c r="AL6" s="24">
        <v>1982</v>
      </c>
      <c r="AM6" s="24">
        <v>1983</v>
      </c>
      <c r="AN6" s="24">
        <v>1984</v>
      </c>
      <c r="AO6" s="24">
        <v>1985</v>
      </c>
      <c r="AP6" s="24">
        <v>1986</v>
      </c>
      <c r="AQ6" s="24">
        <v>1987</v>
      </c>
      <c r="AR6" s="24">
        <v>1988</v>
      </c>
      <c r="AS6" s="24">
        <v>1989</v>
      </c>
      <c r="AT6" s="24">
        <v>1990</v>
      </c>
      <c r="AU6" s="24">
        <v>1991</v>
      </c>
      <c r="AV6" s="24">
        <v>1992</v>
      </c>
      <c r="AW6" s="24">
        <v>1993</v>
      </c>
      <c r="AX6" s="24">
        <v>1994</v>
      </c>
      <c r="AY6" s="24">
        <v>1995</v>
      </c>
      <c r="AZ6" s="24">
        <v>1996</v>
      </c>
      <c r="BA6" s="24">
        <v>1997</v>
      </c>
      <c r="BB6" s="24">
        <v>1998</v>
      </c>
      <c r="BC6" s="24">
        <v>1999</v>
      </c>
      <c r="BD6" s="24">
        <v>2000</v>
      </c>
      <c r="BE6" s="24">
        <v>2001</v>
      </c>
      <c r="BF6" s="24">
        <v>2002</v>
      </c>
      <c r="BG6" s="24">
        <v>2003</v>
      </c>
      <c r="BH6" s="24">
        <v>2004</v>
      </c>
      <c r="BI6" s="24">
        <v>2005</v>
      </c>
      <c r="BJ6" s="24">
        <v>2006</v>
      </c>
      <c r="BK6" s="24">
        <v>2007</v>
      </c>
      <c r="BL6" s="24">
        <v>2008</v>
      </c>
      <c r="BM6" s="24">
        <v>2009</v>
      </c>
      <c r="BN6" s="24">
        <v>2010</v>
      </c>
      <c r="BO6" s="24">
        <v>2011</v>
      </c>
      <c r="BP6" s="24">
        <v>2012</v>
      </c>
      <c r="BQ6" s="24">
        <v>2013</v>
      </c>
      <c r="BR6" s="24">
        <v>2014</v>
      </c>
      <c r="BS6" s="24">
        <v>2015</v>
      </c>
      <c r="BT6" s="24">
        <v>2016</v>
      </c>
      <c r="BW6" t="s">
        <v>503</v>
      </c>
    </row>
    <row r="7" spans="1:103" ht="15.75" x14ac:dyDescent="0.25">
      <c r="A7" s="22" t="s">
        <v>374</v>
      </c>
      <c r="B7" s="22" t="s">
        <v>373</v>
      </c>
      <c r="C7" s="24" t="s">
        <v>375</v>
      </c>
      <c r="D7" s="24" t="s">
        <v>376</v>
      </c>
      <c r="E7" s="24" t="s">
        <v>377</v>
      </c>
      <c r="F7" s="24" t="s">
        <v>378</v>
      </c>
      <c r="G7" s="24" t="s">
        <v>379</v>
      </c>
      <c r="H7" s="24" t="s">
        <v>380</v>
      </c>
      <c r="I7" s="24" t="s">
        <v>381</v>
      </c>
      <c r="J7" s="24" t="s">
        <v>382</v>
      </c>
      <c r="K7" s="24" t="s">
        <v>383</v>
      </c>
      <c r="L7" s="24" t="s">
        <v>384</v>
      </c>
      <c r="M7" s="24" t="s">
        <v>385</v>
      </c>
      <c r="N7" s="24" t="s">
        <v>386</v>
      </c>
      <c r="O7" s="24" t="s">
        <v>387</v>
      </c>
      <c r="P7" s="24" t="s">
        <v>388</v>
      </c>
      <c r="Q7" s="24" t="s">
        <v>389</v>
      </c>
      <c r="R7" s="24" t="s">
        <v>390</v>
      </c>
      <c r="S7" s="24" t="s">
        <v>391</v>
      </c>
      <c r="T7" s="24" t="s">
        <v>392</v>
      </c>
      <c r="U7" s="24" t="s">
        <v>393</v>
      </c>
      <c r="V7" s="24" t="s">
        <v>394</v>
      </c>
      <c r="W7" s="24" t="s">
        <v>395</v>
      </c>
      <c r="X7" s="24" t="s">
        <v>396</v>
      </c>
      <c r="Y7" s="24" t="s">
        <v>397</v>
      </c>
      <c r="Z7" s="24" t="s">
        <v>398</v>
      </c>
      <c r="AA7" s="24" t="s">
        <v>399</v>
      </c>
      <c r="AB7" s="24" t="s">
        <v>400</v>
      </c>
      <c r="AC7" s="24" t="s">
        <v>401</v>
      </c>
      <c r="AD7" s="24" t="s">
        <v>402</v>
      </c>
      <c r="AE7" s="24" t="s">
        <v>403</v>
      </c>
      <c r="AF7" s="24" t="s">
        <v>404</v>
      </c>
      <c r="AG7" s="24" t="s">
        <v>405</v>
      </c>
      <c r="AH7" s="24" t="s">
        <v>406</v>
      </c>
      <c r="AI7" s="24" t="s">
        <v>407</v>
      </c>
      <c r="AJ7" s="24" t="s">
        <v>408</v>
      </c>
      <c r="AK7" s="24" t="s">
        <v>409</v>
      </c>
      <c r="AL7" s="24" t="s">
        <v>410</v>
      </c>
      <c r="AM7" s="24" t="s">
        <v>411</v>
      </c>
      <c r="AN7" s="24" t="s">
        <v>412</v>
      </c>
      <c r="AO7" s="24" t="s">
        <v>413</v>
      </c>
      <c r="AP7" s="24" t="s">
        <v>414</v>
      </c>
      <c r="AQ7" s="24" t="s">
        <v>415</v>
      </c>
      <c r="AR7" s="24" t="s">
        <v>416</v>
      </c>
      <c r="AS7" s="24" t="s">
        <v>417</v>
      </c>
      <c r="AT7" s="24" t="s">
        <v>418</v>
      </c>
      <c r="AU7" s="24" t="s">
        <v>419</v>
      </c>
      <c r="AV7" s="24" t="s">
        <v>420</v>
      </c>
      <c r="AW7" s="24" t="s">
        <v>421</v>
      </c>
      <c r="AX7" s="24" t="s">
        <v>422</v>
      </c>
      <c r="AY7" s="24" t="s">
        <v>423</v>
      </c>
      <c r="AZ7" s="24" t="s">
        <v>424</v>
      </c>
      <c r="BA7" s="24" t="s">
        <v>425</v>
      </c>
      <c r="BB7" s="24" t="s">
        <v>426</v>
      </c>
      <c r="BC7" s="24" t="s">
        <v>427</v>
      </c>
      <c r="BD7" s="24" t="s">
        <v>428</v>
      </c>
      <c r="BE7" s="24" t="s">
        <v>429</v>
      </c>
      <c r="BF7" s="24" t="s">
        <v>430</v>
      </c>
      <c r="BG7" s="24" t="s">
        <v>431</v>
      </c>
      <c r="BH7" s="24" t="s">
        <v>432</v>
      </c>
      <c r="BI7" s="24" t="s">
        <v>433</v>
      </c>
      <c r="BJ7" s="24" t="s">
        <v>434</v>
      </c>
      <c r="BK7" s="24" t="s">
        <v>435</v>
      </c>
      <c r="BL7" s="24" t="s">
        <v>436</v>
      </c>
      <c r="BM7" s="24" t="s">
        <v>437</v>
      </c>
      <c r="BN7" s="24" t="s">
        <v>438</v>
      </c>
      <c r="BO7" s="24" t="s">
        <v>439</v>
      </c>
      <c r="BP7" s="24" t="s">
        <v>440</v>
      </c>
      <c r="BQ7" s="24" t="s">
        <v>441</v>
      </c>
      <c r="BR7" s="24" t="s">
        <v>442</v>
      </c>
      <c r="BS7" s="24" t="s">
        <v>443</v>
      </c>
      <c r="BT7" s="24" t="s">
        <v>444</v>
      </c>
      <c r="BV7" s="27" t="s">
        <v>373</v>
      </c>
      <c r="BW7" s="69" t="s">
        <v>501</v>
      </c>
      <c r="BX7" s="69" t="s">
        <v>502</v>
      </c>
      <c r="BY7" s="69" t="s">
        <v>515</v>
      </c>
    </row>
    <row r="8" spans="1:103" ht="15.75" x14ac:dyDescent="0.25">
      <c r="A8" s="24" t="s">
        <v>52</v>
      </c>
      <c r="B8" s="24">
        <v>4</v>
      </c>
      <c r="C8" s="23">
        <v>6269873.6096982202</v>
      </c>
      <c r="D8" s="23">
        <v>6269873.6096982202</v>
      </c>
      <c r="E8" s="23">
        <v>6269873.6096982202</v>
      </c>
      <c r="F8" s="23">
        <v>6269873.6096982202</v>
      </c>
      <c r="G8" s="23">
        <v>6269873.6096982202</v>
      </c>
      <c r="H8" s="23">
        <v>4044597.6904942598</v>
      </c>
      <c r="I8" s="23">
        <v>2609107.1918361401</v>
      </c>
      <c r="J8" s="23">
        <v>1683094.25202929</v>
      </c>
      <c r="K8" s="23">
        <v>1336648.6642624701</v>
      </c>
      <c r="L8" s="23">
        <v>1243424.2755340301</v>
      </c>
      <c r="M8" s="23">
        <v>1137715.6826937301</v>
      </c>
      <c r="N8" s="23">
        <v>1033993.72026115</v>
      </c>
      <c r="O8" s="23">
        <v>755989.27899999998</v>
      </c>
      <c r="P8" s="23">
        <v>593570.08799999906</v>
      </c>
      <c r="Q8" s="23">
        <v>438509.19799999997</v>
      </c>
      <c r="R8" s="23">
        <v>311056.36099999998</v>
      </c>
      <c r="S8" s="23">
        <v>204300.00700000001</v>
      </c>
      <c r="T8" s="23">
        <v>170899.943</v>
      </c>
      <c r="U8" s="23">
        <v>141215.66</v>
      </c>
      <c r="V8" s="23">
        <v>98982.177999999898</v>
      </c>
      <c r="W8" s="23">
        <v>80422.922000000006</v>
      </c>
      <c r="X8" s="23">
        <v>68628.773000000001</v>
      </c>
      <c r="Y8" s="23">
        <v>62138.19</v>
      </c>
      <c r="Z8" s="23">
        <v>55815.091</v>
      </c>
      <c r="AA8" s="23">
        <v>42498.13</v>
      </c>
      <c r="AB8" s="23">
        <v>34278.946000000004</v>
      </c>
      <c r="AC8" s="23">
        <v>32499.912</v>
      </c>
      <c r="AD8" s="23">
        <v>26534.998</v>
      </c>
      <c r="AE8" s="23">
        <v>24546.148000000001</v>
      </c>
      <c r="AF8" s="23">
        <v>20500.723999999998</v>
      </c>
      <c r="AG8" s="23">
        <v>17840.338</v>
      </c>
      <c r="AH8" s="23">
        <v>12067.393</v>
      </c>
      <c r="AI8" s="23">
        <v>9999.0909999999894</v>
      </c>
      <c r="AJ8" s="23">
        <v>7804.0360000000001</v>
      </c>
      <c r="AK8" s="23">
        <v>6858.4369999999999</v>
      </c>
      <c r="AL8" s="23">
        <v>6173.20099999999</v>
      </c>
      <c r="AM8" s="23">
        <v>5146.7290000000003</v>
      </c>
      <c r="AN8" s="23">
        <v>4163.808</v>
      </c>
      <c r="AO8" s="23">
        <v>3539.7869999999998</v>
      </c>
      <c r="AP8" s="23">
        <v>3049.288</v>
      </c>
      <c r="AQ8" s="23">
        <v>2597.3040000000001</v>
      </c>
      <c r="AR8" s="23">
        <v>2412.5540000000001</v>
      </c>
      <c r="AS8" s="23">
        <v>2252.8229999999999</v>
      </c>
      <c r="AT8" s="23">
        <v>2044.0540000000001</v>
      </c>
      <c r="AU8" s="23">
        <v>1836.2919999999999</v>
      </c>
      <c r="AV8" s="23">
        <v>1567.117</v>
      </c>
      <c r="AW8" s="23">
        <v>1331.6679999999999</v>
      </c>
      <c r="AX8" s="23">
        <v>1171.1210000000001</v>
      </c>
      <c r="AY8" s="23">
        <v>980.096</v>
      </c>
      <c r="AZ8" s="23">
        <v>747.40300000000002</v>
      </c>
      <c r="BA8" s="23">
        <v>576.16999999999996</v>
      </c>
      <c r="BB8" s="23">
        <v>428.065</v>
      </c>
      <c r="BC8" s="23">
        <v>333.31400000000002</v>
      </c>
      <c r="BD8" s="23">
        <v>291.68700000000001</v>
      </c>
      <c r="BE8" s="23">
        <v>241.49799999999999</v>
      </c>
      <c r="BF8" s="23">
        <v>209.756</v>
      </c>
      <c r="BG8" s="23">
        <v>187.53899999999999</v>
      </c>
      <c r="BH8" s="23">
        <v>174.00700000000001</v>
      </c>
      <c r="BI8" s="23">
        <v>153.434</v>
      </c>
      <c r="BJ8" s="23">
        <v>134.346</v>
      </c>
      <c r="BK8" s="23">
        <v>120.59099999999999</v>
      </c>
      <c r="BL8" s="23">
        <v>108.738</v>
      </c>
      <c r="BM8" s="23">
        <v>100</v>
      </c>
      <c r="BN8" s="23">
        <v>96.004999999999995</v>
      </c>
      <c r="BO8" s="23">
        <v>92.052999999999898</v>
      </c>
      <c r="BP8" s="23">
        <v>90.105999999999895</v>
      </c>
      <c r="BQ8" s="23">
        <v>89.377999999999901</v>
      </c>
      <c r="BR8" s="23">
        <v>89.231999999999999</v>
      </c>
      <c r="BS8" s="23">
        <v>88.484999999999999</v>
      </c>
      <c r="BT8" s="23">
        <v>87.1</v>
      </c>
      <c r="BV8" s="24">
        <v>4</v>
      </c>
      <c r="BW8">
        <f>(+BT8/F8-1)*100</f>
        <v>-99.99861081729199</v>
      </c>
      <c r="BX8">
        <f>(+BT8/P8-1)*100</f>
        <v>-99.985326079975906</v>
      </c>
      <c r="BY8">
        <f>BT8/AJ8</f>
        <v>1.1160891620694727E-2</v>
      </c>
      <c r="CB8" t="s">
        <v>516</v>
      </c>
      <c r="CC8">
        <v>4</v>
      </c>
      <c r="CD8" s="24" t="str">
        <f>_xlfn.CONCAT("ren ",CB8,"_sh"," ","nipa_code",CC8)</f>
        <v>ren computers_sh nipa_code4</v>
      </c>
      <c r="CE8" s="24"/>
      <c r="CH8" t="s">
        <v>540</v>
      </c>
      <c r="CQ8" t="s">
        <v>530</v>
      </c>
      <c r="CR8" t="s">
        <v>531</v>
      </c>
      <c r="CS8" t="s">
        <v>532</v>
      </c>
      <c r="CT8" t="s">
        <v>533</v>
      </c>
      <c r="CU8" t="s">
        <v>534</v>
      </c>
      <c r="CV8" t="s">
        <v>535</v>
      </c>
      <c r="CW8" t="s">
        <v>536</v>
      </c>
      <c r="CX8" t="s">
        <v>537</v>
      </c>
      <c r="CY8" t="s">
        <v>538</v>
      </c>
    </row>
    <row r="9" spans="1:103" ht="15.75" x14ac:dyDescent="0.25">
      <c r="A9" s="24" t="s">
        <v>445</v>
      </c>
      <c r="B9" s="24">
        <v>5</v>
      </c>
      <c r="C9" s="23">
        <v>5301.6271075312998</v>
      </c>
      <c r="D9" s="23">
        <v>4962.02110064317</v>
      </c>
      <c r="E9" s="23">
        <v>4622.4150937550403</v>
      </c>
      <c r="F9" s="23">
        <v>4245.0750861015704</v>
      </c>
      <c r="G9" s="23">
        <v>4018.6710815094898</v>
      </c>
      <c r="H9" s="23">
        <v>3754.5330761520599</v>
      </c>
      <c r="I9" s="23">
        <v>3131.9220635238198</v>
      </c>
      <c r="J9" s="23">
        <v>2905.5180589317401</v>
      </c>
      <c r="K9" s="23">
        <v>2754.5820558703499</v>
      </c>
      <c r="L9" s="23">
        <v>2962.1190600797599</v>
      </c>
      <c r="M9" s="23">
        <v>2697.9810547223301</v>
      </c>
      <c r="N9" s="23">
        <v>2282.90704630351</v>
      </c>
      <c r="O9" s="23">
        <v>1886.70003826736</v>
      </c>
      <c r="P9" s="23">
        <v>1999.9020405634101</v>
      </c>
      <c r="Q9" s="23">
        <v>1962.1680397980599</v>
      </c>
      <c r="R9" s="23">
        <v>2075.3700420941</v>
      </c>
      <c r="S9" s="23">
        <v>1830.09903711934</v>
      </c>
      <c r="T9" s="23">
        <v>1830.09903711934</v>
      </c>
      <c r="U9" s="23">
        <v>1509.3600306138901</v>
      </c>
      <c r="V9" s="23">
        <v>1528.22703099657</v>
      </c>
      <c r="W9" s="23">
        <v>1471.6260298485399</v>
      </c>
      <c r="X9" s="23">
        <v>1490.49303023122</v>
      </c>
      <c r="Y9" s="23">
        <v>1509.3600306138901</v>
      </c>
      <c r="Z9" s="23">
        <v>1622.5620329099299</v>
      </c>
      <c r="AA9" s="23">
        <v>1773.49803597132</v>
      </c>
      <c r="AB9" s="23">
        <v>1886.70003826736</v>
      </c>
      <c r="AC9" s="23">
        <v>1867.8330378846899</v>
      </c>
      <c r="AD9" s="23">
        <v>2037.63604132875</v>
      </c>
      <c r="AE9" s="23">
        <v>2056.5030417114299</v>
      </c>
      <c r="AF9" s="23">
        <v>1981.03504018073</v>
      </c>
      <c r="AG9" s="23">
        <v>1962.1680397980599</v>
      </c>
      <c r="AH9" s="23">
        <v>1943.3010394153901</v>
      </c>
      <c r="AI9" s="23">
        <v>1773.49803597132</v>
      </c>
      <c r="AJ9" s="23">
        <v>1547.0940313792401</v>
      </c>
      <c r="AK9" s="23">
        <v>1603.6950325272601</v>
      </c>
      <c r="AL9" s="23">
        <v>1660.2960336752799</v>
      </c>
      <c r="AM9" s="23">
        <v>1433.8920290832</v>
      </c>
      <c r="AN9" s="23">
        <v>1728.9602772534899</v>
      </c>
      <c r="AO9" s="23">
        <v>1713.37055926998</v>
      </c>
      <c r="AP9" s="23">
        <v>1566.72927095913</v>
      </c>
      <c r="AQ9" s="23">
        <v>1473.5297672870099</v>
      </c>
      <c r="AR9" s="23">
        <v>1378.22408930868</v>
      </c>
      <c r="AS9" s="23">
        <v>1300.38309021809</v>
      </c>
      <c r="AT9" s="23">
        <v>1209.72905271953</v>
      </c>
      <c r="AU9" s="23">
        <v>1118.5629060582801</v>
      </c>
      <c r="AV9" s="23">
        <v>1012.45777784527</v>
      </c>
      <c r="AW9" s="23">
        <v>965.30976482687902</v>
      </c>
      <c r="AX9" s="23">
        <v>871.91210828410397</v>
      </c>
      <c r="AY9" s="23">
        <v>784.79958681970402</v>
      </c>
      <c r="AZ9" s="23">
        <v>702.72002900046596</v>
      </c>
      <c r="BA9" s="23">
        <v>656.27251600960403</v>
      </c>
      <c r="BB9" s="23">
        <v>560.03071595590995</v>
      </c>
      <c r="BC9" s="23">
        <v>467.73861816870499</v>
      </c>
      <c r="BD9" s="23">
        <v>412.64202167025201</v>
      </c>
      <c r="BE9" s="23">
        <v>349.42789789801998</v>
      </c>
      <c r="BF9" s="23">
        <v>287.989325128921</v>
      </c>
      <c r="BG9" s="23">
        <v>226.649713617564</v>
      </c>
      <c r="BH9" s="23">
        <v>190.46003041525299</v>
      </c>
      <c r="BI9" s="23">
        <v>174.03509235716501</v>
      </c>
      <c r="BJ9" s="23">
        <v>154.462061194044</v>
      </c>
      <c r="BK9" s="23">
        <v>138.71007016810799</v>
      </c>
      <c r="BL9" s="23">
        <v>117.39990531637299</v>
      </c>
      <c r="BM9" s="23">
        <v>100</v>
      </c>
      <c r="BN9" s="23">
        <v>88.754974866021101</v>
      </c>
      <c r="BO9" s="23">
        <v>85.620066633838903</v>
      </c>
      <c r="BP9" s="23">
        <v>72.562896845047803</v>
      </c>
      <c r="BQ9" s="23">
        <v>62.932162587378201</v>
      </c>
      <c r="BR9" s="23">
        <v>49.935214000034897</v>
      </c>
      <c r="BS9" s="23">
        <v>39.719891330513299</v>
      </c>
      <c r="BT9" s="23">
        <v>34.757273552982298</v>
      </c>
      <c r="BV9" s="24">
        <v>5</v>
      </c>
      <c r="BW9">
        <f t="shared" ref="BW9:BW32" si="0">(+BT9/F9-1)*100</f>
        <v>-99.181233008886508</v>
      </c>
      <c r="BX9">
        <f t="shared" ref="BX9:BX32" si="1">(+BT9/P9-1)*100</f>
        <v>-98.262051198108153</v>
      </c>
      <c r="BY9">
        <f t="shared" ref="BY9:BY32" si="2">BT9/AJ9</f>
        <v>2.2466167439089697E-2</v>
      </c>
      <c r="CB9" t="s">
        <v>517</v>
      </c>
      <c r="CC9">
        <v>5</v>
      </c>
      <c r="CD9" s="24" t="str">
        <f t="shared" ref="CD9:CD30" si="3">_xlfn.CONCAT("ren ",CB9,"_sh"," ","nipa_code",CC9)</f>
        <v>ren communication_sh nipa_code5</v>
      </c>
      <c r="CE9" s="24"/>
      <c r="CH9" t="s">
        <v>541</v>
      </c>
    </row>
    <row r="10" spans="1:103" ht="15.75" x14ac:dyDescent="0.25">
      <c r="A10" s="24" t="s">
        <v>446</v>
      </c>
      <c r="B10" s="24">
        <v>6</v>
      </c>
      <c r="C10" s="23">
        <v>288.51987739347499</v>
      </c>
      <c r="D10" s="23">
        <v>290.45625240953899</v>
      </c>
      <c r="E10" s="23">
        <v>292.392627425603</v>
      </c>
      <c r="F10" s="23">
        <v>282.71075234528502</v>
      </c>
      <c r="G10" s="23">
        <v>298.20175247379302</v>
      </c>
      <c r="H10" s="23">
        <v>300.13812748985703</v>
      </c>
      <c r="I10" s="23">
        <v>294.32900244166598</v>
      </c>
      <c r="J10" s="23">
        <v>300.13812748985703</v>
      </c>
      <c r="K10" s="23">
        <v>300.13812748985703</v>
      </c>
      <c r="L10" s="23">
        <v>311.75637758623901</v>
      </c>
      <c r="M10" s="23">
        <v>319.50187765049299</v>
      </c>
      <c r="N10" s="23">
        <v>321.43825266655699</v>
      </c>
      <c r="O10" s="23">
        <v>304.01087752198401</v>
      </c>
      <c r="P10" s="23">
        <v>302.07450250592098</v>
      </c>
      <c r="Q10" s="23">
        <v>302.07450250592098</v>
      </c>
      <c r="R10" s="23">
        <v>300.13812748985703</v>
      </c>
      <c r="S10" s="23">
        <v>296.26537745772998</v>
      </c>
      <c r="T10" s="23">
        <v>294.32900244166598</v>
      </c>
      <c r="U10" s="23">
        <v>284.647127361348</v>
      </c>
      <c r="V10" s="23">
        <v>276.90162729709402</v>
      </c>
      <c r="W10" s="23">
        <v>276.90162729709402</v>
      </c>
      <c r="X10" s="23">
        <v>278.83800231315797</v>
      </c>
      <c r="Y10" s="23">
        <v>286.583502377412</v>
      </c>
      <c r="Z10" s="23">
        <v>288.51987739347499</v>
      </c>
      <c r="AA10" s="23">
        <v>251.72875208826699</v>
      </c>
      <c r="AB10" s="23">
        <v>193.637501606359</v>
      </c>
      <c r="AC10" s="23">
        <v>195.573876622423</v>
      </c>
      <c r="AD10" s="23">
        <v>187.828376558169</v>
      </c>
      <c r="AE10" s="23">
        <v>174.27375144572301</v>
      </c>
      <c r="AF10" s="23">
        <v>158.782751317215</v>
      </c>
      <c r="AG10" s="23">
        <v>154.91000128508799</v>
      </c>
      <c r="AH10" s="23">
        <v>154.91000128508799</v>
      </c>
      <c r="AI10" s="23">
        <v>145.22812620477001</v>
      </c>
      <c r="AJ10" s="23">
        <v>147.16450122083299</v>
      </c>
      <c r="AK10" s="23">
        <v>156.846376301151</v>
      </c>
      <c r="AL10" s="23">
        <v>166.528251381469</v>
      </c>
      <c r="AM10" s="23">
        <v>166.528251381469</v>
      </c>
      <c r="AN10" s="23">
        <v>170.16841357913199</v>
      </c>
      <c r="AO10" s="23">
        <v>172.00404165056301</v>
      </c>
      <c r="AP10" s="23">
        <v>159.75147233656199</v>
      </c>
      <c r="AQ10" s="23">
        <v>150.25296795636001</v>
      </c>
      <c r="AR10" s="23">
        <v>151.725130054549</v>
      </c>
      <c r="AS10" s="23">
        <v>152.02380239681199</v>
      </c>
      <c r="AT10" s="23">
        <v>149.162592022529</v>
      </c>
      <c r="AU10" s="23">
        <v>147.51358523843999</v>
      </c>
      <c r="AV10" s="23">
        <v>144.840486426886</v>
      </c>
      <c r="AW10" s="23">
        <v>147.04256984958599</v>
      </c>
      <c r="AX10" s="23">
        <v>150.97910211687099</v>
      </c>
      <c r="AY10" s="23">
        <v>144.241758992255</v>
      </c>
      <c r="AZ10" s="23">
        <v>144.83350995437999</v>
      </c>
      <c r="BA10" s="23">
        <v>151.19379930545799</v>
      </c>
      <c r="BB10" s="23">
        <v>151.40487099128401</v>
      </c>
      <c r="BC10" s="23">
        <v>143.539712497777</v>
      </c>
      <c r="BD10" s="23">
        <v>133.81363112681501</v>
      </c>
      <c r="BE10" s="23">
        <v>128.104193005626</v>
      </c>
      <c r="BF10" s="23">
        <v>122.51971903829499</v>
      </c>
      <c r="BG10" s="23">
        <v>117.16057909232801</v>
      </c>
      <c r="BH10" s="23">
        <v>114.262515210068</v>
      </c>
      <c r="BI10" s="23">
        <v>113.313906156367</v>
      </c>
      <c r="BJ10" s="23">
        <v>110.200769550735</v>
      </c>
      <c r="BK10" s="23">
        <v>107.196238612973</v>
      </c>
      <c r="BL10" s="23">
        <v>102.932366174359</v>
      </c>
      <c r="BM10" s="23">
        <v>100</v>
      </c>
      <c r="BN10" s="23">
        <v>99.494661416843599</v>
      </c>
      <c r="BO10" s="23">
        <v>96.310160266001503</v>
      </c>
      <c r="BP10" s="23">
        <v>92.819068929124498</v>
      </c>
      <c r="BQ10" s="23">
        <v>92.759539552819405</v>
      </c>
      <c r="BR10" s="23">
        <v>91.362724945183899</v>
      </c>
      <c r="BS10" s="23">
        <v>87.758319921953202</v>
      </c>
      <c r="BT10" s="23">
        <v>84.835352250973102</v>
      </c>
      <c r="BV10" s="24">
        <v>6</v>
      </c>
      <c r="BW10">
        <f t="shared" si="0"/>
        <v>-69.992173432667826</v>
      </c>
      <c r="BX10">
        <f t="shared" si="1"/>
        <v>-71.915752058778864</v>
      </c>
      <c r="BY10">
        <f t="shared" si="2"/>
        <v>0.57646614195138246</v>
      </c>
      <c r="CB10" t="s">
        <v>518</v>
      </c>
      <c r="CC10">
        <v>6</v>
      </c>
      <c r="CD10" s="24" t="str">
        <f t="shared" si="3"/>
        <v>ren med_ins_sh nipa_code6</v>
      </c>
      <c r="CE10" s="24"/>
      <c r="CH10" t="s">
        <v>542</v>
      </c>
    </row>
    <row r="11" spans="1:103" ht="15.75" x14ac:dyDescent="0.25">
      <c r="A11" s="24" t="s">
        <v>446</v>
      </c>
      <c r="B11" s="24">
        <v>9</v>
      </c>
      <c r="C11" s="23">
        <v>288.51987739347499</v>
      </c>
      <c r="D11" s="23">
        <v>290.45625240953899</v>
      </c>
      <c r="E11" s="23">
        <v>292.392627425603</v>
      </c>
      <c r="F11" s="23">
        <v>282.71075234528502</v>
      </c>
      <c r="G11" s="23">
        <v>298.20175247379302</v>
      </c>
      <c r="H11" s="23">
        <v>300.13812748985703</v>
      </c>
      <c r="I11" s="23">
        <v>294.32900244166598</v>
      </c>
      <c r="J11" s="23">
        <v>300.13812748985703</v>
      </c>
      <c r="K11" s="23">
        <v>300.13812748985703</v>
      </c>
      <c r="L11" s="23">
        <v>311.75637758623901</v>
      </c>
      <c r="M11" s="23">
        <v>319.50187765049299</v>
      </c>
      <c r="N11" s="23">
        <v>321.43825266655699</v>
      </c>
      <c r="O11" s="23">
        <v>304.01087752198401</v>
      </c>
      <c r="P11" s="23">
        <v>302.07450250592098</v>
      </c>
      <c r="Q11" s="23">
        <v>302.07450250592098</v>
      </c>
      <c r="R11" s="23">
        <v>300.13812748985703</v>
      </c>
      <c r="S11" s="23">
        <v>296.26537745772998</v>
      </c>
      <c r="T11" s="23">
        <v>294.32900244166598</v>
      </c>
      <c r="U11" s="23">
        <v>284.647127361348</v>
      </c>
      <c r="V11" s="23">
        <v>276.90162729709402</v>
      </c>
      <c r="W11" s="23">
        <v>276.90162729709402</v>
      </c>
      <c r="X11" s="23">
        <v>278.83800231315797</v>
      </c>
      <c r="Y11" s="23">
        <v>286.583502377412</v>
      </c>
      <c r="Z11" s="23">
        <v>288.51987739347499</v>
      </c>
      <c r="AA11" s="23">
        <v>251.72875208826699</v>
      </c>
      <c r="AB11" s="23">
        <v>193.637501606359</v>
      </c>
      <c r="AC11" s="23">
        <v>195.573876622423</v>
      </c>
      <c r="AD11" s="23">
        <v>187.828376558169</v>
      </c>
      <c r="AE11" s="23">
        <v>174.27375144572301</v>
      </c>
      <c r="AF11" s="23">
        <v>158.782751317215</v>
      </c>
      <c r="AG11" s="23">
        <v>154.91000128508799</v>
      </c>
      <c r="AH11" s="23">
        <v>154.91000128508799</v>
      </c>
      <c r="AI11" s="23">
        <v>145.22812620477001</v>
      </c>
      <c r="AJ11" s="23">
        <v>147.16450122083299</v>
      </c>
      <c r="AK11" s="23">
        <v>156.846376301151</v>
      </c>
      <c r="AL11" s="23">
        <v>166.528251381469</v>
      </c>
      <c r="AM11" s="23">
        <v>166.528251381469</v>
      </c>
      <c r="AN11" s="23">
        <v>170.16841357913199</v>
      </c>
      <c r="AO11" s="23">
        <v>172.00404165056301</v>
      </c>
      <c r="AP11" s="23">
        <v>159.75147233656199</v>
      </c>
      <c r="AQ11" s="23">
        <v>150.25296795636001</v>
      </c>
      <c r="AR11" s="23">
        <v>151.725130054549</v>
      </c>
      <c r="AS11" s="23">
        <v>152.02380239681199</v>
      </c>
      <c r="AT11" s="23">
        <v>149.162592022529</v>
      </c>
      <c r="AU11" s="23">
        <v>147.51358523843999</v>
      </c>
      <c r="AV11" s="23">
        <v>144.840486426886</v>
      </c>
      <c r="AW11" s="23">
        <v>147.04256984958599</v>
      </c>
      <c r="AX11" s="23">
        <v>150.97910211687099</v>
      </c>
      <c r="AY11" s="23">
        <v>144.241758992255</v>
      </c>
      <c r="AZ11" s="23">
        <v>144.83350995437999</v>
      </c>
      <c r="BA11" s="23">
        <v>151.19379930545799</v>
      </c>
      <c r="BB11" s="23">
        <v>151.40487099128401</v>
      </c>
      <c r="BC11" s="23">
        <v>143.539712497777</v>
      </c>
      <c r="BD11" s="23">
        <v>133.81363112681501</v>
      </c>
      <c r="BE11" s="23">
        <v>128.104193005626</v>
      </c>
      <c r="BF11" s="23">
        <v>122.51971903829499</v>
      </c>
      <c r="BG11" s="23">
        <v>117.16057909232801</v>
      </c>
      <c r="BH11" s="23">
        <v>114.262515210068</v>
      </c>
      <c r="BI11" s="23">
        <v>113.313906156367</v>
      </c>
      <c r="BJ11" s="23">
        <v>110.200769550735</v>
      </c>
      <c r="BK11" s="23">
        <v>107.196238612973</v>
      </c>
      <c r="BL11" s="23">
        <v>102.932366174359</v>
      </c>
      <c r="BM11" s="23">
        <v>100</v>
      </c>
      <c r="BN11" s="23">
        <v>99.494661416843599</v>
      </c>
      <c r="BO11" s="23">
        <v>96.310160266001503</v>
      </c>
      <c r="BP11" s="23">
        <v>92.819068929124498</v>
      </c>
      <c r="BQ11" s="23">
        <v>92.759539552819405</v>
      </c>
      <c r="BR11" s="23">
        <v>91.362724945183899</v>
      </c>
      <c r="BS11" s="23">
        <v>87.758319921953202</v>
      </c>
      <c r="BT11" s="23">
        <v>84.835352250973102</v>
      </c>
      <c r="BV11" s="24">
        <v>9</v>
      </c>
      <c r="BW11">
        <f t="shared" si="0"/>
        <v>-69.992173432667826</v>
      </c>
      <c r="BX11">
        <f t="shared" si="1"/>
        <v>-71.915752058778864</v>
      </c>
      <c r="BY11">
        <f t="shared" si="2"/>
        <v>0.57646614195138246</v>
      </c>
      <c r="CB11" t="s">
        <v>519</v>
      </c>
      <c r="CC11">
        <v>9</v>
      </c>
      <c r="CD11" s="24" t="str">
        <f t="shared" si="3"/>
        <v>ren non_med_ins_sh nipa_code9</v>
      </c>
      <c r="CE11" s="24"/>
      <c r="CH11" t="s">
        <v>543</v>
      </c>
    </row>
    <row r="12" spans="1:103" ht="15.75" x14ac:dyDescent="0.25">
      <c r="A12" s="24" t="s">
        <v>446</v>
      </c>
      <c r="B12" s="24">
        <v>10</v>
      </c>
      <c r="C12" s="23">
        <v>288.51987739347499</v>
      </c>
      <c r="D12" s="23">
        <v>290.45625240953899</v>
      </c>
      <c r="E12" s="23">
        <v>292.392627425603</v>
      </c>
      <c r="F12" s="23">
        <v>282.71075234528502</v>
      </c>
      <c r="G12" s="23">
        <v>298.20175247379302</v>
      </c>
      <c r="H12" s="23">
        <v>300.13812748985703</v>
      </c>
      <c r="I12" s="23">
        <v>294.32900244166598</v>
      </c>
      <c r="J12" s="23">
        <v>300.13812748985703</v>
      </c>
      <c r="K12" s="23">
        <v>300.13812748985703</v>
      </c>
      <c r="L12" s="23">
        <v>311.75637758623901</v>
      </c>
      <c r="M12" s="23">
        <v>319.50187765049299</v>
      </c>
      <c r="N12" s="23">
        <v>321.43825266655699</v>
      </c>
      <c r="O12" s="23">
        <v>304.01087752198401</v>
      </c>
      <c r="P12" s="23">
        <v>302.07450250592098</v>
      </c>
      <c r="Q12" s="23">
        <v>302.07450250592098</v>
      </c>
      <c r="R12" s="23">
        <v>300.13812748985703</v>
      </c>
      <c r="S12" s="23">
        <v>296.26537745772998</v>
      </c>
      <c r="T12" s="23">
        <v>294.32900244166598</v>
      </c>
      <c r="U12" s="23">
        <v>284.647127361348</v>
      </c>
      <c r="V12" s="23">
        <v>276.90162729709402</v>
      </c>
      <c r="W12" s="23">
        <v>276.90162729709402</v>
      </c>
      <c r="X12" s="23">
        <v>278.83800231315797</v>
      </c>
      <c r="Y12" s="23">
        <v>286.583502377412</v>
      </c>
      <c r="Z12" s="23">
        <v>288.51987739347499</v>
      </c>
      <c r="AA12" s="23">
        <v>251.72875208826699</v>
      </c>
      <c r="AB12" s="23">
        <v>193.637501606359</v>
      </c>
      <c r="AC12" s="23">
        <v>195.573876622423</v>
      </c>
      <c r="AD12" s="23">
        <v>187.828376558169</v>
      </c>
      <c r="AE12" s="23">
        <v>174.27375144572301</v>
      </c>
      <c r="AF12" s="23">
        <v>158.782751317215</v>
      </c>
      <c r="AG12" s="23">
        <v>154.91000128508799</v>
      </c>
      <c r="AH12" s="23">
        <v>154.91000128508799</v>
      </c>
      <c r="AI12" s="23">
        <v>145.22812620477001</v>
      </c>
      <c r="AJ12" s="23">
        <v>147.16450122083299</v>
      </c>
      <c r="AK12" s="23">
        <v>156.846376301151</v>
      </c>
      <c r="AL12" s="23">
        <v>166.528251381469</v>
      </c>
      <c r="AM12" s="23">
        <v>166.528251381469</v>
      </c>
      <c r="AN12" s="23">
        <v>170.16841357913199</v>
      </c>
      <c r="AO12" s="23">
        <v>172.00404165056301</v>
      </c>
      <c r="AP12" s="23">
        <v>159.75147233656199</v>
      </c>
      <c r="AQ12" s="23">
        <v>150.25296795636001</v>
      </c>
      <c r="AR12" s="23">
        <v>151.725130054549</v>
      </c>
      <c r="AS12" s="23">
        <v>152.02380239681199</v>
      </c>
      <c r="AT12" s="23">
        <v>149.162592022529</v>
      </c>
      <c r="AU12" s="23">
        <v>147.51358523843999</v>
      </c>
      <c r="AV12" s="23">
        <v>144.840486426886</v>
      </c>
      <c r="AW12" s="23">
        <v>147.04256984958599</v>
      </c>
      <c r="AX12" s="23">
        <v>150.97910211687099</v>
      </c>
      <c r="AY12" s="23">
        <v>144.241758992255</v>
      </c>
      <c r="AZ12" s="23">
        <v>144.83350995437999</v>
      </c>
      <c r="BA12" s="23">
        <v>151.19379930545799</v>
      </c>
      <c r="BB12" s="23">
        <v>151.40487099128401</v>
      </c>
      <c r="BC12" s="23">
        <v>143.539712497777</v>
      </c>
      <c r="BD12" s="23">
        <v>133.81363112681501</v>
      </c>
      <c r="BE12" s="23">
        <v>128.104193005626</v>
      </c>
      <c r="BF12" s="23">
        <v>122.51971903829499</v>
      </c>
      <c r="BG12" s="23">
        <v>117.16057909232801</v>
      </c>
      <c r="BH12" s="23">
        <v>114.262515210068</v>
      </c>
      <c r="BI12" s="23">
        <v>113.313906156367</v>
      </c>
      <c r="BJ12" s="23">
        <v>110.200769550735</v>
      </c>
      <c r="BK12" s="23">
        <v>107.196238612973</v>
      </c>
      <c r="BL12" s="23">
        <v>102.932366174359</v>
      </c>
      <c r="BM12" s="23">
        <v>100</v>
      </c>
      <c r="BN12" s="23">
        <v>99.494661416843599</v>
      </c>
      <c r="BO12" s="23">
        <v>96.310160266001503</v>
      </c>
      <c r="BP12" s="23">
        <v>92.819068929124498</v>
      </c>
      <c r="BQ12" s="23">
        <v>92.759539552819405</v>
      </c>
      <c r="BR12" s="23">
        <v>91.362724945183899</v>
      </c>
      <c r="BS12" s="23">
        <v>87.758319921953202</v>
      </c>
      <c r="BT12" s="23">
        <v>84.835352250973102</v>
      </c>
      <c r="BV12" s="24">
        <v>10</v>
      </c>
      <c r="BW12">
        <f t="shared" si="0"/>
        <v>-69.992173432667826</v>
      </c>
      <c r="BX12">
        <f t="shared" si="1"/>
        <v>-71.915752058778864</v>
      </c>
      <c r="BY12">
        <f t="shared" si="2"/>
        <v>0.57646614195138246</v>
      </c>
      <c r="CB12" t="s">
        <v>520</v>
      </c>
      <c r="CC12">
        <v>10</v>
      </c>
      <c r="CD12" s="24" t="str">
        <f t="shared" si="3"/>
        <v>ren photocopy_sh nipa_code10</v>
      </c>
      <c r="CE12" s="24"/>
      <c r="CH12" t="s">
        <v>544</v>
      </c>
    </row>
    <row r="13" spans="1:103" ht="15.75" x14ac:dyDescent="0.25">
      <c r="A13" s="24" t="s">
        <v>447</v>
      </c>
      <c r="B13" s="24">
        <v>11</v>
      </c>
      <c r="C13" s="23">
        <v>52.173000000000002</v>
      </c>
      <c r="D13" s="23">
        <v>53.482999999999997</v>
      </c>
      <c r="E13" s="23">
        <v>54.546999999999997</v>
      </c>
      <c r="F13" s="23">
        <v>55.500999999999998</v>
      </c>
      <c r="G13" s="23">
        <v>58.896999999999998</v>
      </c>
      <c r="H13" s="23">
        <v>59.082000000000001</v>
      </c>
      <c r="I13" s="23">
        <v>60.648000000000003</v>
      </c>
      <c r="J13" s="23">
        <v>61.369</v>
      </c>
      <c r="K13" s="23">
        <v>62.316000000000003</v>
      </c>
      <c r="L13" s="23">
        <v>64.422999999999902</v>
      </c>
      <c r="M13" s="23">
        <v>67.004000000000005</v>
      </c>
      <c r="N13" s="23">
        <v>66.713999999999999</v>
      </c>
      <c r="O13" s="23">
        <v>67.072999999999993</v>
      </c>
      <c r="P13" s="23">
        <v>67.076999999999998</v>
      </c>
      <c r="Q13" s="23">
        <v>67.245000000000005</v>
      </c>
      <c r="R13" s="23">
        <v>66.846000000000004</v>
      </c>
      <c r="S13" s="23">
        <v>67.388000000000005</v>
      </c>
      <c r="T13" s="23">
        <v>67.7259999999999</v>
      </c>
      <c r="U13" s="23">
        <v>67.992000000000004</v>
      </c>
      <c r="V13" s="23">
        <v>68.396000000000001</v>
      </c>
      <c r="W13" s="23">
        <v>69.894999999999996</v>
      </c>
      <c r="X13" s="23">
        <v>69.968000000000004</v>
      </c>
      <c r="Y13" s="23">
        <v>70.762</v>
      </c>
      <c r="Z13" s="23">
        <v>72.334000000000003</v>
      </c>
      <c r="AA13" s="23">
        <v>73.248999999999995</v>
      </c>
      <c r="AB13" s="23">
        <v>73.210999999999899</v>
      </c>
      <c r="AC13" s="23">
        <v>74.73</v>
      </c>
      <c r="AD13" s="23">
        <v>77.335999999999999</v>
      </c>
      <c r="AE13" s="23">
        <v>81.900999999999897</v>
      </c>
      <c r="AF13" s="23">
        <v>81.150000000000006</v>
      </c>
      <c r="AG13" s="23">
        <v>84.635999999999896</v>
      </c>
      <c r="AH13" s="23">
        <v>83.055000000000007</v>
      </c>
      <c r="AI13" s="23">
        <v>80.531999999999897</v>
      </c>
      <c r="AJ13" s="23">
        <v>81.441999999999993</v>
      </c>
      <c r="AK13" s="23">
        <v>82.941000000000003</v>
      </c>
      <c r="AL13" s="23">
        <v>84.807999999999893</v>
      </c>
      <c r="AM13" s="23">
        <v>85.538999999999902</v>
      </c>
      <c r="AN13" s="23">
        <v>85.701999999999899</v>
      </c>
      <c r="AO13" s="23">
        <v>84.707999999999998</v>
      </c>
      <c r="AP13" s="23">
        <v>89.643000000000001</v>
      </c>
      <c r="AQ13" s="23">
        <v>94.226999999999904</v>
      </c>
      <c r="AR13" s="23">
        <v>96.313999999999993</v>
      </c>
      <c r="AS13" s="23">
        <v>97.391999999999996</v>
      </c>
      <c r="AT13" s="23">
        <v>96.578000000000003</v>
      </c>
      <c r="AU13" s="23">
        <v>96.786000000000001</v>
      </c>
      <c r="AV13" s="23">
        <v>97.900999999999897</v>
      </c>
      <c r="AW13" s="23">
        <v>99.522999999999996</v>
      </c>
      <c r="AX13" s="23">
        <v>101.178</v>
      </c>
      <c r="AY13" s="23">
        <v>102.22799999999999</v>
      </c>
      <c r="AZ13" s="23">
        <v>100.922</v>
      </c>
      <c r="BA13" s="23">
        <v>100.151</v>
      </c>
      <c r="BB13" s="23">
        <v>99.915000000000006</v>
      </c>
      <c r="BC13" s="23">
        <v>99.724999999999994</v>
      </c>
      <c r="BD13" s="23">
        <v>99.293999999999897</v>
      </c>
      <c r="BE13" s="23">
        <v>97.822000000000003</v>
      </c>
      <c r="BF13" s="23">
        <v>97.488</v>
      </c>
      <c r="BG13" s="23">
        <v>97.512</v>
      </c>
      <c r="BH13" s="23">
        <v>98.236000000000004</v>
      </c>
      <c r="BI13" s="23">
        <v>97.6</v>
      </c>
      <c r="BJ13" s="23">
        <v>97.078999999999994</v>
      </c>
      <c r="BK13" s="23">
        <v>97.242999999999896</v>
      </c>
      <c r="BL13" s="23">
        <v>98.789000000000001</v>
      </c>
      <c r="BM13" s="23">
        <v>100</v>
      </c>
      <c r="BN13" s="23">
        <v>99.215999999999894</v>
      </c>
      <c r="BO13" s="23">
        <v>100.551</v>
      </c>
      <c r="BP13" s="23">
        <v>102.887</v>
      </c>
      <c r="BQ13" s="23">
        <v>103.068</v>
      </c>
      <c r="BR13" s="23">
        <v>104.398</v>
      </c>
      <c r="BS13" s="23">
        <v>104.554</v>
      </c>
      <c r="BT13" s="23">
        <v>103.762</v>
      </c>
      <c r="BV13" s="24">
        <v>11</v>
      </c>
      <c r="BW13">
        <f t="shared" si="0"/>
        <v>86.955189996576649</v>
      </c>
      <c r="BX13">
        <f t="shared" si="1"/>
        <v>54.690877648076096</v>
      </c>
      <c r="BY13">
        <f t="shared" si="2"/>
        <v>1.2740600672871492</v>
      </c>
      <c r="CB13" t="s">
        <v>521</v>
      </c>
      <c r="CC13">
        <v>11</v>
      </c>
      <c r="CD13" s="24" t="str">
        <f t="shared" si="3"/>
        <v>ren office_sh nipa_code11</v>
      </c>
      <c r="CE13" s="24"/>
      <c r="CH13" t="s">
        <v>545</v>
      </c>
    </row>
    <row r="14" spans="1:103" ht="15.75" x14ac:dyDescent="0.25">
      <c r="A14" s="24" t="s">
        <v>448</v>
      </c>
      <c r="B14" s="24">
        <v>13</v>
      </c>
      <c r="C14" s="23">
        <v>51.249911871822697</v>
      </c>
      <c r="D14" s="23">
        <v>50.264336643518398</v>
      </c>
      <c r="E14" s="23">
        <v>52.235487100127003</v>
      </c>
      <c r="F14" s="23">
        <v>49.771549029366298</v>
      </c>
      <c r="G14" s="23">
        <v>51.249911871822697</v>
      </c>
      <c r="H14" s="23">
        <v>50.264336643518398</v>
      </c>
      <c r="I14" s="23">
        <v>50.264336643518398</v>
      </c>
      <c r="J14" s="23">
        <v>50.264336643518398</v>
      </c>
      <c r="K14" s="23">
        <v>46.322035730301302</v>
      </c>
      <c r="L14" s="23">
        <v>45.829248116149103</v>
      </c>
      <c r="M14" s="23">
        <v>47.8003985727577</v>
      </c>
      <c r="N14" s="23">
        <v>50.757124257670597</v>
      </c>
      <c r="O14" s="23">
        <v>46.814823344453401</v>
      </c>
      <c r="P14" s="23">
        <v>46.814823344453401</v>
      </c>
      <c r="Q14" s="23">
        <v>45.336460501997003</v>
      </c>
      <c r="R14" s="23">
        <v>45.829248116149103</v>
      </c>
      <c r="S14" s="23">
        <v>42.872522431236298</v>
      </c>
      <c r="T14" s="23">
        <v>41.886947202931999</v>
      </c>
      <c r="U14" s="23">
        <v>39.423009132171302</v>
      </c>
      <c r="V14" s="23">
        <v>37.944646289714903</v>
      </c>
      <c r="W14" s="23">
        <v>39.423009132171302</v>
      </c>
      <c r="X14" s="23">
        <v>39.423009132171302</v>
      </c>
      <c r="Y14" s="23">
        <v>43.858097659540597</v>
      </c>
      <c r="Z14" s="23">
        <v>46.322035730301302</v>
      </c>
      <c r="AA14" s="23">
        <v>47.8003985727577</v>
      </c>
      <c r="AB14" s="23">
        <v>49.278761415214099</v>
      </c>
      <c r="AC14" s="23">
        <v>51.742699485974804</v>
      </c>
      <c r="AD14" s="23">
        <v>54.206637556735501</v>
      </c>
      <c r="AE14" s="23">
        <v>68.004690752995501</v>
      </c>
      <c r="AF14" s="23">
        <v>70.468628823756205</v>
      </c>
      <c r="AG14" s="23">
        <v>70.961416437908298</v>
      </c>
      <c r="AH14" s="23">
        <v>73.425354508669102</v>
      </c>
      <c r="AI14" s="23">
        <v>79.338805878494696</v>
      </c>
      <c r="AJ14" s="23">
        <v>102.992611357798</v>
      </c>
      <c r="AK14" s="23">
        <v>106.442124656863</v>
      </c>
      <c r="AL14" s="23">
        <v>116.790664554057</v>
      </c>
      <c r="AM14" s="23">
        <v>118.761815010666</v>
      </c>
      <c r="AN14" s="23">
        <v>101.863570679001</v>
      </c>
      <c r="AO14" s="23">
        <v>97.444958783070902</v>
      </c>
      <c r="AP14" s="23">
        <v>96.072006045241807</v>
      </c>
      <c r="AQ14" s="23">
        <v>93.196371845556499</v>
      </c>
      <c r="AR14" s="23">
        <v>97.875350656953799</v>
      </c>
      <c r="AS14" s="23">
        <v>100.078414004029</v>
      </c>
      <c r="AT14" s="23">
        <v>100.691266968691</v>
      </c>
      <c r="AU14" s="23">
        <v>101.571670758094</v>
      </c>
      <c r="AV14" s="23">
        <v>102.038125938532</v>
      </c>
      <c r="AW14" s="23">
        <v>94.5800190370298</v>
      </c>
      <c r="AX14" s="23">
        <v>92.661937611885094</v>
      </c>
      <c r="AY14" s="23">
        <v>93.655510397333103</v>
      </c>
      <c r="AZ14" s="23">
        <v>95.8119272236504</v>
      </c>
      <c r="BA14" s="23">
        <v>92.247263935986396</v>
      </c>
      <c r="BB14" s="23">
        <v>88.222348440040193</v>
      </c>
      <c r="BC14" s="23">
        <v>84.596993521297705</v>
      </c>
      <c r="BD14" s="23">
        <v>81.568088022144906</v>
      </c>
      <c r="BE14" s="23">
        <v>80.564767872046502</v>
      </c>
      <c r="BF14" s="23">
        <v>81.751624957567003</v>
      </c>
      <c r="BG14" s="23">
        <v>79.877762941212495</v>
      </c>
      <c r="BH14" s="23">
        <v>82.103929201242494</v>
      </c>
      <c r="BI14" s="23">
        <v>85.440246830838205</v>
      </c>
      <c r="BJ14" s="23">
        <v>89.557224853638004</v>
      </c>
      <c r="BK14" s="23">
        <v>94.1097580464251</v>
      </c>
      <c r="BL14" s="23">
        <v>99.931090174790498</v>
      </c>
      <c r="BM14" s="23">
        <v>100</v>
      </c>
      <c r="BN14" s="23">
        <v>100.780125517095</v>
      </c>
      <c r="BO14" s="23">
        <v>96.000807537904805</v>
      </c>
      <c r="BP14" s="23">
        <v>96.840146162790802</v>
      </c>
      <c r="BQ14" s="23">
        <v>93.171825568469799</v>
      </c>
      <c r="BR14" s="23">
        <v>91.007065305018301</v>
      </c>
      <c r="BS14" s="23">
        <v>87.636800590536694</v>
      </c>
      <c r="BT14" s="23">
        <v>83.451377987604204</v>
      </c>
      <c r="BV14" s="24">
        <v>13</v>
      </c>
      <c r="BW14">
        <f t="shared" si="0"/>
        <v>67.668838151623675</v>
      </c>
      <c r="BX14">
        <f t="shared" si="1"/>
        <v>78.258448982252716</v>
      </c>
      <c r="BY14">
        <f t="shared" si="2"/>
        <v>0.81026567719205378</v>
      </c>
      <c r="CB14" t="s">
        <v>522</v>
      </c>
      <c r="CC14">
        <v>13</v>
      </c>
      <c r="CD14" s="24" t="str">
        <f t="shared" si="3"/>
        <v>ren metal_products_sh nipa_code13</v>
      </c>
      <c r="CE14" s="24"/>
      <c r="CH14" t="s">
        <v>546</v>
      </c>
    </row>
    <row r="15" spans="1:103" ht="15.75" x14ac:dyDescent="0.25">
      <c r="A15" s="24" t="s">
        <v>449</v>
      </c>
      <c r="B15" s="24">
        <v>14</v>
      </c>
      <c r="C15" s="23">
        <v>123.61511954641701</v>
      </c>
      <c r="D15" s="23">
        <v>122.744590535527</v>
      </c>
      <c r="E15" s="23">
        <v>117.521416470185</v>
      </c>
      <c r="F15" s="23">
        <v>113.168771415734</v>
      </c>
      <c r="G15" s="23">
        <v>110.557184383063</v>
      </c>
      <c r="H15" s="23">
        <v>106.204539328612</v>
      </c>
      <c r="I15" s="23">
        <v>107.94559735039201</v>
      </c>
      <c r="J15" s="23">
        <v>108.816126361283</v>
      </c>
      <c r="K15" s="23">
        <v>96.628720208818905</v>
      </c>
      <c r="L15" s="23">
        <v>91.405546143477295</v>
      </c>
      <c r="M15" s="23">
        <v>100.98136526327001</v>
      </c>
      <c r="N15" s="23">
        <v>100.98136526327001</v>
      </c>
      <c r="O15" s="23">
        <v>96.628720208818905</v>
      </c>
      <c r="P15" s="23">
        <v>91.405546143477295</v>
      </c>
      <c r="Q15" s="23">
        <v>89.664488121696806</v>
      </c>
      <c r="R15" s="23">
        <v>87.923430099916303</v>
      </c>
      <c r="S15" s="23">
        <v>84.441314056355196</v>
      </c>
      <c r="T15" s="23">
        <v>80.959198012794204</v>
      </c>
      <c r="U15" s="23">
        <v>77.477081969233097</v>
      </c>
      <c r="V15" s="23">
        <v>69.642320871220804</v>
      </c>
      <c r="W15" s="23">
        <v>73.124436914781796</v>
      </c>
      <c r="X15" s="23">
        <v>72.253907903891601</v>
      </c>
      <c r="Y15" s="23">
        <v>77.477081969233097</v>
      </c>
      <c r="Z15" s="23">
        <v>85.311843067245505</v>
      </c>
      <c r="AA15" s="23">
        <v>85.311843067245505</v>
      </c>
      <c r="AB15" s="23">
        <v>87.052901089025994</v>
      </c>
      <c r="AC15" s="23">
        <v>91.405546143477295</v>
      </c>
      <c r="AD15" s="23">
        <v>106.204539328612</v>
      </c>
      <c r="AE15" s="23">
        <v>119.262474491966</v>
      </c>
      <c r="AF15" s="23">
        <v>124.485648557307</v>
      </c>
      <c r="AG15" s="23">
        <v>135.802525698881</v>
      </c>
      <c r="AH15" s="23">
        <v>143.63728679689299</v>
      </c>
      <c r="AI15" s="23">
        <v>140.15517075333199</v>
      </c>
      <c r="AJ15" s="23">
        <v>199.35114349387001</v>
      </c>
      <c r="AK15" s="23">
        <v>213.27960766811401</v>
      </c>
      <c r="AL15" s="23">
        <v>238.52494898393101</v>
      </c>
      <c r="AM15" s="23">
        <v>239.39547799482099</v>
      </c>
      <c r="AN15" s="23">
        <v>180.89854845604</v>
      </c>
      <c r="AO15" s="23">
        <v>170.976346534909</v>
      </c>
      <c r="AP15" s="23">
        <v>165.133955988813</v>
      </c>
      <c r="AQ15" s="23">
        <v>161.108896886579</v>
      </c>
      <c r="AR15" s="23">
        <v>158.05476032811899</v>
      </c>
      <c r="AS15" s="23">
        <v>167.39525202418801</v>
      </c>
      <c r="AT15" s="23">
        <v>182.69741846520901</v>
      </c>
      <c r="AU15" s="23">
        <v>182.60856492962699</v>
      </c>
      <c r="AV15" s="23">
        <v>176.22994750165401</v>
      </c>
      <c r="AW15" s="23">
        <v>166.09975396583499</v>
      </c>
      <c r="AX15" s="23">
        <v>163.527258174851</v>
      </c>
      <c r="AY15" s="23">
        <v>160.687995798565</v>
      </c>
      <c r="AZ15" s="23">
        <v>155.27012747949499</v>
      </c>
      <c r="BA15" s="23">
        <v>149.39254516388601</v>
      </c>
      <c r="BB15" s="23">
        <v>141.481469282945</v>
      </c>
      <c r="BC15" s="23">
        <v>136.07587065184401</v>
      </c>
      <c r="BD15" s="23">
        <v>129.050465961122</v>
      </c>
      <c r="BE15" s="23">
        <v>121.819458769517</v>
      </c>
      <c r="BF15" s="23">
        <v>116.046010828634</v>
      </c>
      <c r="BG15" s="23">
        <v>110.457790913959</v>
      </c>
      <c r="BH15" s="23">
        <v>104.96065774615001</v>
      </c>
      <c r="BI15" s="23">
        <v>99.099168686486195</v>
      </c>
      <c r="BJ15" s="23">
        <v>96.794139781245093</v>
      </c>
      <c r="BK15" s="23">
        <v>95.963317021902995</v>
      </c>
      <c r="BL15" s="23">
        <v>98.610982183336304</v>
      </c>
      <c r="BM15" s="23">
        <v>100</v>
      </c>
      <c r="BN15" s="23">
        <v>92.080354386789296</v>
      </c>
      <c r="BO15" s="23">
        <v>89.798361827618805</v>
      </c>
      <c r="BP15" s="23">
        <v>86.081447900040004</v>
      </c>
      <c r="BQ15" s="23">
        <v>81.491969670824204</v>
      </c>
      <c r="BR15" s="23">
        <v>77.064723797672698</v>
      </c>
      <c r="BS15" s="23">
        <v>72.6068414737761</v>
      </c>
      <c r="BT15" s="23">
        <v>67.151187346740997</v>
      </c>
      <c r="BV15" s="24">
        <v>14</v>
      </c>
      <c r="BW15">
        <f t="shared" si="0"/>
        <v>-40.662793713597843</v>
      </c>
      <c r="BX15">
        <f t="shared" si="1"/>
        <v>-26.534887454930534</v>
      </c>
      <c r="BY15">
        <f t="shared" si="2"/>
        <v>0.33684876931145308</v>
      </c>
      <c r="CB15" t="s">
        <v>523</v>
      </c>
      <c r="CC15">
        <v>14</v>
      </c>
      <c r="CD15" s="24" t="str">
        <f t="shared" si="3"/>
        <v>ren engines_sh nipa_code14</v>
      </c>
      <c r="CE15" s="24"/>
      <c r="CH15" t="s">
        <v>547</v>
      </c>
    </row>
    <row r="16" spans="1:103" ht="15.75" x14ac:dyDescent="0.25">
      <c r="A16" s="24" t="s">
        <v>93</v>
      </c>
      <c r="B16" s="24">
        <v>17</v>
      </c>
      <c r="C16" s="23">
        <v>21.514125749931001</v>
      </c>
      <c r="D16" s="23">
        <v>21.1671237217063</v>
      </c>
      <c r="E16" s="23">
        <v>22.208129806380398</v>
      </c>
      <c r="F16" s="23">
        <v>19.432113580582801</v>
      </c>
      <c r="G16" s="23">
        <v>22.208129806380398</v>
      </c>
      <c r="H16" s="23">
        <v>21.1671237217063</v>
      </c>
      <c r="I16" s="23">
        <v>21.1671237217063</v>
      </c>
      <c r="J16" s="23">
        <v>22.555131834605</v>
      </c>
      <c r="K16" s="23">
        <v>22.9021338628297</v>
      </c>
      <c r="L16" s="23">
        <v>24.290141975728499</v>
      </c>
      <c r="M16" s="23">
        <v>25.678150088627302</v>
      </c>
      <c r="N16" s="23">
        <v>26.025152116851999</v>
      </c>
      <c r="O16" s="23">
        <v>25.331148060402601</v>
      </c>
      <c r="P16" s="23">
        <v>26.372154145076699</v>
      </c>
      <c r="Q16" s="23">
        <v>26.372154145076699</v>
      </c>
      <c r="R16" s="23">
        <v>27.0661582015261</v>
      </c>
      <c r="S16" s="23">
        <v>27.0661582015261</v>
      </c>
      <c r="T16" s="23">
        <v>26.7191561733014</v>
      </c>
      <c r="U16" s="23">
        <v>27.0661582015261</v>
      </c>
      <c r="V16" s="23">
        <v>27.0661582015261</v>
      </c>
      <c r="W16" s="23">
        <v>28.8011683426495</v>
      </c>
      <c r="X16" s="23">
        <v>29.148170370874201</v>
      </c>
      <c r="Y16" s="23">
        <v>30.536178483773</v>
      </c>
      <c r="Z16" s="23">
        <v>31.924186596671799</v>
      </c>
      <c r="AA16" s="23">
        <v>33.659196737795199</v>
      </c>
      <c r="AB16" s="23">
        <v>34.700202822469301</v>
      </c>
      <c r="AC16" s="23">
        <v>35.394206878918702</v>
      </c>
      <c r="AD16" s="23">
        <v>36.782214991817497</v>
      </c>
      <c r="AE16" s="23">
        <v>43.722255556311303</v>
      </c>
      <c r="AF16" s="23">
        <v>48.233281923232298</v>
      </c>
      <c r="AG16" s="23">
        <v>51.356300177254603</v>
      </c>
      <c r="AH16" s="23">
        <v>53.785314374827401</v>
      </c>
      <c r="AI16" s="23">
        <v>55.867326544175597</v>
      </c>
      <c r="AJ16" s="23">
        <v>57.602336685299001</v>
      </c>
      <c r="AK16" s="23">
        <v>65.930385362691695</v>
      </c>
      <c r="AL16" s="23">
        <v>71.135415786062097</v>
      </c>
      <c r="AM16" s="23">
        <v>73.911432011859603</v>
      </c>
      <c r="AN16" s="23">
        <v>69.943822377018506</v>
      </c>
      <c r="AO16" s="23">
        <v>66.273772896931106</v>
      </c>
      <c r="AP16" s="23">
        <v>67.564884115958407</v>
      </c>
      <c r="AQ16" s="23">
        <v>73.798844691916599</v>
      </c>
      <c r="AR16" s="23">
        <v>75.846350002645096</v>
      </c>
      <c r="AS16" s="23">
        <v>77.085185433827107</v>
      </c>
      <c r="AT16" s="23">
        <v>78.023780059533905</v>
      </c>
      <c r="AU16" s="23">
        <v>81.485722267679094</v>
      </c>
      <c r="AV16" s="23">
        <v>84.422475086094494</v>
      </c>
      <c r="AW16" s="23">
        <v>86.465204158742097</v>
      </c>
      <c r="AX16" s="23">
        <v>84.534000797166897</v>
      </c>
      <c r="AY16" s="23">
        <v>87.726670308159598</v>
      </c>
      <c r="AZ16" s="23">
        <v>88.396531204666005</v>
      </c>
      <c r="BA16" s="23">
        <v>89.309750005103098</v>
      </c>
      <c r="BB16" s="23">
        <v>87.915148500110206</v>
      </c>
      <c r="BC16" s="23">
        <v>87.633865615998602</v>
      </c>
      <c r="BD16" s="23">
        <v>87.903909108996203</v>
      </c>
      <c r="BE16" s="23">
        <v>87.999459090274598</v>
      </c>
      <c r="BF16" s="23">
        <v>88.189419601852293</v>
      </c>
      <c r="BG16" s="23">
        <v>90.9330997156423</v>
      </c>
      <c r="BH16" s="23">
        <v>91.405918464931602</v>
      </c>
      <c r="BI16" s="23">
        <v>93.712782088664895</v>
      </c>
      <c r="BJ16" s="23">
        <v>94.821756424421395</v>
      </c>
      <c r="BK16" s="23">
        <v>94.525981274092999</v>
      </c>
      <c r="BL16" s="23">
        <v>97.325672651884105</v>
      </c>
      <c r="BM16" s="23">
        <v>100</v>
      </c>
      <c r="BN16" s="23">
        <v>101.09630499271</v>
      </c>
      <c r="BO16" s="23">
        <v>105.59994005620401</v>
      </c>
      <c r="BP16" s="23">
        <v>102.60026358235299</v>
      </c>
      <c r="BQ16" s="23">
        <v>103.347548866254</v>
      </c>
      <c r="BR16" s="23">
        <v>101.88536117224901</v>
      </c>
      <c r="BS16" s="23">
        <v>102.33085456331401</v>
      </c>
      <c r="BT16" s="23">
        <v>100.280708041209</v>
      </c>
      <c r="BV16" s="24">
        <v>17</v>
      </c>
      <c r="BW16">
        <f t="shared" si="0"/>
        <v>416.05661744079521</v>
      </c>
      <c r="BX16">
        <f t="shared" si="1"/>
        <v>280.25224443005902</v>
      </c>
      <c r="BY16">
        <f t="shared" si="2"/>
        <v>1.7409138901617192</v>
      </c>
      <c r="CB16" t="s">
        <v>524</v>
      </c>
      <c r="CC16">
        <v>17</v>
      </c>
      <c r="CD16" s="24" t="str">
        <f t="shared" si="3"/>
        <v>ren metal_machinery_sh nipa_code17</v>
      </c>
      <c r="CE16" s="24"/>
      <c r="CH16" t="s">
        <v>548</v>
      </c>
    </row>
    <row r="17" spans="1:86" ht="15.75" x14ac:dyDescent="0.25">
      <c r="A17" s="24" t="s">
        <v>450</v>
      </c>
      <c r="B17" s="24">
        <v>18</v>
      </c>
      <c r="C17" s="23">
        <v>137.449338507504</v>
      </c>
      <c r="D17" s="23">
        <v>138.58528345384701</v>
      </c>
      <c r="E17" s="23">
        <v>141.99311829287601</v>
      </c>
      <c r="F17" s="23">
        <v>134.041503668475</v>
      </c>
      <c r="G17" s="23">
        <v>137.449338507504</v>
      </c>
      <c r="H17" s="23">
        <v>132.90555872213201</v>
      </c>
      <c r="I17" s="23">
        <v>131.769613775789</v>
      </c>
      <c r="J17" s="23">
        <v>130.63366882944601</v>
      </c>
      <c r="K17" s="23">
        <v>128.36177893676</v>
      </c>
      <c r="L17" s="23">
        <v>129.49772388310299</v>
      </c>
      <c r="M17" s="23">
        <v>130.63366882944601</v>
      </c>
      <c r="N17" s="23">
        <v>126.089889044074</v>
      </c>
      <c r="O17" s="23">
        <v>120.410164312359</v>
      </c>
      <c r="P17" s="23">
        <v>119.274219366016</v>
      </c>
      <c r="Q17" s="23">
        <v>114.730439580644</v>
      </c>
      <c r="R17" s="23">
        <v>113.594494634301</v>
      </c>
      <c r="S17" s="23">
        <v>111.322604741615</v>
      </c>
      <c r="T17" s="23">
        <v>109.050714848929</v>
      </c>
      <c r="U17" s="23">
        <v>105.6428800099</v>
      </c>
      <c r="V17" s="23">
        <v>103.37099011721401</v>
      </c>
      <c r="W17" s="23">
        <v>102.235045170871</v>
      </c>
      <c r="X17" s="23">
        <v>99.963155278184601</v>
      </c>
      <c r="Y17" s="23">
        <v>103.37099011721401</v>
      </c>
      <c r="Z17" s="23">
        <v>105.6428800099</v>
      </c>
      <c r="AA17" s="23">
        <v>110.18665979527201</v>
      </c>
      <c r="AB17" s="23">
        <v>113.594494634301</v>
      </c>
      <c r="AC17" s="23">
        <v>115.86638452698701</v>
      </c>
      <c r="AD17" s="23">
        <v>118.138274419673</v>
      </c>
      <c r="AE17" s="23">
        <v>135.17744861481799</v>
      </c>
      <c r="AF17" s="23">
        <v>138.58528345384701</v>
      </c>
      <c r="AG17" s="23">
        <v>141.99311829287601</v>
      </c>
      <c r="AH17" s="23">
        <v>146.53689807824799</v>
      </c>
      <c r="AI17" s="23">
        <v>153.352567756306</v>
      </c>
      <c r="AJ17" s="23">
        <v>159.032292488021</v>
      </c>
      <c r="AK17" s="23">
        <v>172.663631844137</v>
      </c>
      <c r="AL17" s="23">
        <v>177.20741162950901</v>
      </c>
      <c r="AM17" s="23">
        <v>181.75119141488099</v>
      </c>
      <c r="AN17" s="23">
        <v>169.16850354528501</v>
      </c>
      <c r="AO17" s="23">
        <v>164.84108379302199</v>
      </c>
      <c r="AP17" s="23">
        <v>168.01873256719099</v>
      </c>
      <c r="AQ17" s="23">
        <v>169.998276655117</v>
      </c>
      <c r="AR17" s="23">
        <v>170.69124865165</v>
      </c>
      <c r="AS17" s="23">
        <v>167.96296805368499</v>
      </c>
      <c r="AT17" s="23">
        <v>168.581905497517</v>
      </c>
      <c r="AU17" s="23">
        <v>168.11084646861499</v>
      </c>
      <c r="AV17" s="23">
        <v>165.47860793093699</v>
      </c>
      <c r="AW17" s="23">
        <v>160.744009541065</v>
      </c>
      <c r="AX17" s="23">
        <v>156.93487091489899</v>
      </c>
      <c r="AY17" s="23">
        <v>155.43816143906199</v>
      </c>
      <c r="AZ17" s="23">
        <v>152.00363932090701</v>
      </c>
      <c r="BA17" s="23">
        <v>146.40508355062499</v>
      </c>
      <c r="BB17" s="23">
        <v>140.85619823554299</v>
      </c>
      <c r="BC17" s="23">
        <v>135.93758012277399</v>
      </c>
      <c r="BD17" s="23">
        <v>129.98324258081399</v>
      </c>
      <c r="BE17" s="23">
        <v>124.592424760106</v>
      </c>
      <c r="BF17" s="23">
        <v>118.32367876872</v>
      </c>
      <c r="BG17" s="23">
        <v>113.89608303997601</v>
      </c>
      <c r="BH17" s="23">
        <v>111.87246661025</v>
      </c>
      <c r="BI17" s="23">
        <v>109.606518435406</v>
      </c>
      <c r="BJ17" s="23">
        <v>107.42434940312199</v>
      </c>
      <c r="BK17" s="23">
        <v>105.961869057062</v>
      </c>
      <c r="BL17" s="23">
        <v>104.03460032452701</v>
      </c>
      <c r="BM17" s="23">
        <v>100</v>
      </c>
      <c r="BN17" s="23">
        <v>96.258018177266493</v>
      </c>
      <c r="BO17" s="23">
        <v>94.398457148579098</v>
      </c>
      <c r="BP17" s="23">
        <v>91.159466920633804</v>
      </c>
      <c r="BQ17" s="23">
        <v>86.970860930109097</v>
      </c>
      <c r="BR17" s="23">
        <v>83.163692676306596</v>
      </c>
      <c r="BS17" s="23">
        <v>79.016978301796499</v>
      </c>
      <c r="BT17" s="23">
        <v>75.243843022601297</v>
      </c>
      <c r="BV17" s="24">
        <v>18</v>
      </c>
      <c r="BW17">
        <f t="shared" si="0"/>
        <v>-43.865264889371893</v>
      </c>
      <c r="BX17">
        <f t="shared" si="1"/>
        <v>-36.91525006615133</v>
      </c>
      <c r="BY17">
        <f t="shared" si="2"/>
        <v>0.47313562450386604</v>
      </c>
      <c r="CB17" t="s">
        <v>525</v>
      </c>
      <c r="CC17">
        <v>18</v>
      </c>
      <c r="CD17" s="24" t="str">
        <f t="shared" si="3"/>
        <v>ren special_machinery_sh nipa_code18</v>
      </c>
      <c r="CE17" s="24"/>
      <c r="CH17" t="s">
        <v>549</v>
      </c>
    </row>
    <row r="18" spans="1:86" ht="15.75" x14ac:dyDescent="0.25">
      <c r="A18" s="24" t="s">
        <v>451</v>
      </c>
      <c r="B18" s="24">
        <v>19</v>
      </c>
      <c r="C18" s="23">
        <v>30.236725833254699</v>
      </c>
      <c r="D18" s="23">
        <v>30.668679059444099</v>
      </c>
      <c r="E18" s="23">
        <v>31.100632285633399</v>
      </c>
      <c r="F18" s="23">
        <v>28.076959702307999</v>
      </c>
      <c r="G18" s="23">
        <v>31.532585511822798</v>
      </c>
      <c r="H18" s="23">
        <v>30.236725833254699</v>
      </c>
      <c r="I18" s="23">
        <v>31.532585511822798</v>
      </c>
      <c r="J18" s="23">
        <v>32.396491964201502</v>
      </c>
      <c r="K18" s="23">
        <v>33.692351642769502</v>
      </c>
      <c r="L18" s="23">
        <v>33.692351642769502</v>
      </c>
      <c r="M18" s="23">
        <v>35.852117773716301</v>
      </c>
      <c r="N18" s="23">
        <v>36.716024226095001</v>
      </c>
      <c r="O18" s="23">
        <v>37.579930678473701</v>
      </c>
      <c r="P18" s="23">
        <v>37.579930678473701</v>
      </c>
      <c r="Q18" s="23">
        <v>37.579930678473701</v>
      </c>
      <c r="R18" s="23">
        <v>37.147977452284401</v>
      </c>
      <c r="S18" s="23">
        <v>35.420164547527001</v>
      </c>
      <c r="T18" s="23">
        <v>34.988211321337602</v>
      </c>
      <c r="U18" s="23">
        <v>34.988211321337602</v>
      </c>
      <c r="V18" s="23">
        <v>35.420164547527001</v>
      </c>
      <c r="W18" s="23">
        <v>37.579930678473701</v>
      </c>
      <c r="X18" s="23">
        <v>38.443837130852401</v>
      </c>
      <c r="Y18" s="23">
        <v>40.171650035609801</v>
      </c>
      <c r="Z18" s="23">
        <v>42.3314161665566</v>
      </c>
      <c r="AA18" s="23">
        <v>43.1953226189353</v>
      </c>
      <c r="AB18" s="23">
        <v>43.1953226189353</v>
      </c>
      <c r="AC18" s="23">
        <v>44.4911822975034</v>
      </c>
      <c r="AD18" s="23">
        <v>45.7870419760714</v>
      </c>
      <c r="AE18" s="23">
        <v>54.426106499858498</v>
      </c>
      <c r="AF18" s="23">
        <v>58.313685535562698</v>
      </c>
      <c r="AG18" s="23">
        <v>55.721966178426598</v>
      </c>
      <c r="AH18" s="23">
        <v>60.473451666509398</v>
      </c>
      <c r="AI18" s="23">
        <v>63.065171023645597</v>
      </c>
      <c r="AJ18" s="23">
        <v>66.952750059349697</v>
      </c>
      <c r="AK18" s="23">
        <v>73.432048452190003</v>
      </c>
      <c r="AL18" s="23">
        <v>81.639159749787694</v>
      </c>
      <c r="AM18" s="23">
        <v>86.822598464059993</v>
      </c>
      <c r="AN18" s="23">
        <v>72.218001479080797</v>
      </c>
      <c r="AO18" s="23">
        <v>71.529433912906697</v>
      </c>
      <c r="AP18" s="23">
        <v>76.145467249664804</v>
      </c>
      <c r="AQ18" s="23">
        <v>78.970299457426407</v>
      </c>
      <c r="AR18" s="23">
        <v>81.049128132320405</v>
      </c>
      <c r="AS18" s="23">
        <v>81.743307125750903</v>
      </c>
      <c r="AT18" s="23">
        <v>85.025071469572296</v>
      </c>
      <c r="AU18" s="23">
        <v>88.525885717290095</v>
      </c>
      <c r="AV18" s="23">
        <v>89.377878576717507</v>
      </c>
      <c r="AW18" s="23">
        <v>87.034829480455898</v>
      </c>
      <c r="AX18" s="23">
        <v>87.748117161748496</v>
      </c>
      <c r="AY18" s="23">
        <v>88.293072907088202</v>
      </c>
      <c r="AZ18" s="23">
        <v>89.223996199447896</v>
      </c>
      <c r="BA18" s="23">
        <v>87.6687813001259</v>
      </c>
      <c r="BB18" s="23">
        <v>86.685878316699501</v>
      </c>
      <c r="BC18" s="23">
        <v>86.159360271909506</v>
      </c>
      <c r="BD18" s="23">
        <v>85.615169416310707</v>
      </c>
      <c r="BE18" s="23">
        <v>87.060552117772701</v>
      </c>
      <c r="BF18" s="23">
        <v>88.812763600973497</v>
      </c>
      <c r="BG18" s="23">
        <v>87.581396622381604</v>
      </c>
      <c r="BH18" s="23">
        <v>87.250182039954097</v>
      </c>
      <c r="BI18" s="23">
        <v>88.608284664069203</v>
      </c>
      <c r="BJ18" s="23">
        <v>90.279109005703305</v>
      </c>
      <c r="BK18" s="23">
        <v>92.639168692746296</v>
      </c>
      <c r="BL18" s="23">
        <v>96.5845350512447</v>
      </c>
      <c r="BM18" s="23">
        <v>100</v>
      </c>
      <c r="BN18" s="23">
        <v>99.361085530972204</v>
      </c>
      <c r="BO18" s="23">
        <v>96.002983924423802</v>
      </c>
      <c r="BP18" s="23">
        <v>97.195451505853995</v>
      </c>
      <c r="BQ18" s="23">
        <v>96.5493867347286</v>
      </c>
      <c r="BR18" s="23">
        <v>96.316823497790594</v>
      </c>
      <c r="BS18" s="23">
        <v>94.401160858308003</v>
      </c>
      <c r="BT18" s="23">
        <v>93.597427512750002</v>
      </c>
      <c r="BV18" s="24">
        <v>19</v>
      </c>
      <c r="BW18">
        <f t="shared" si="0"/>
        <v>233.36026587328845</v>
      </c>
      <c r="BX18">
        <f t="shared" si="1"/>
        <v>149.06226760648042</v>
      </c>
      <c r="BY18">
        <f t="shared" si="2"/>
        <v>1.3979624052750836</v>
      </c>
      <c r="CB18" t="s">
        <v>526</v>
      </c>
      <c r="CC18">
        <v>19</v>
      </c>
      <c r="CD18" s="24" t="str">
        <f t="shared" si="3"/>
        <v>ren general_industry_machinery_sh nipa_code19</v>
      </c>
      <c r="CE18" s="24"/>
      <c r="CH18" t="s">
        <v>550</v>
      </c>
    </row>
    <row r="19" spans="1:86" ht="15.75" x14ac:dyDescent="0.25">
      <c r="A19" s="24" t="s">
        <v>24</v>
      </c>
      <c r="B19" s="24">
        <v>20</v>
      </c>
      <c r="C19" s="23">
        <v>67.707152282199999</v>
      </c>
      <c r="D19" s="23">
        <v>68.364503275231101</v>
      </c>
      <c r="E19" s="23">
        <v>71.651258240386497</v>
      </c>
      <c r="F19" s="23">
        <v>69.021854268262203</v>
      </c>
      <c r="G19" s="23">
        <v>74.280662212510705</v>
      </c>
      <c r="H19" s="23">
        <v>75.595364198572796</v>
      </c>
      <c r="I19" s="23">
        <v>69.679205261293305</v>
      </c>
      <c r="J19" s="23">
        <v>70.993907247355395</v>
      </c>
      <c r="K19" s="23">
        <v>65.735099303106793</v>
      </c>
      <c r="L19" s="23">
        <v>75.595364198572796</v>
      </c>
      <c r="M19" s="23">
        <v>78.224768170697104</v>
      </c>
      <c r="N19" s="23">
        <v>76.252715191603897</v>
      </c>
      <c r="O19" s="23">
        <v>72.308609233417499</v>
      </c>
      <c r="P19" s="23">
        <v>69.679205261293305</v>
      </c>
      <c r="Q19" s="23">
        <v>65.077748310075805</v>
      </c>
      <c r="R19" s="23">
        <v>59.818940365827203</v>
      </c>
      <c r="S19" s="23">
        <v>55.217483414609703</v>
      </c>
      <c r="T19" s="23">
        <v>54.5601324215787</v>
      </c>
      <c r="U19" s="23">
        <v>53.902781428547598</v>
      </c>
      <c r="V19" s="23">
        <v>53.245430435516496</v>
      </c>
      <c r="W19" s="23">
        <v>55.217483414609703</v>
      </c>
      <c r="X19" s="23">
        <v>55.217483414609703</v>
      </c>
      <c r="Y19" s="23">
        <v>61.133642351889399</v>
      </c>
      <c r="Z19" s="23">
        <v>62.448344337951497</v>
      </c>
      <c r="AA19" s="23">
        <v>64.420397317044703</v>
      </c>
      <c r="AB19" s="23">
        <v>65.735099303106793</v>
      </c>
      <c r="AC19" s="23">
        <v>65.735099303106793</v>
      </c>
      <c r="AD19" s="23">
        <v>66.392450296137895</v>
      </c>
      <c r="AE19" s="23">
        <v>82.168874128883502</v>
      </c>
      <c r="AF19" s="23">
        <v>82.826225121914604</v>
      </c>
      <c r="AG19" s="23">
        <v>85.455629094038898</v>
      </c>
      <c r="AH19" s="23">
        <v>89.399735052225296</v>
      </c>
      <c r="AI19" s="23">
        <v>90.7144370382874</v>
      </c>
      <c r="AJ19" s="23">
        <v>95.973244982536002</v>
      </c>
      <c r="AK19" s="23">
        <v>124.23933768287201</v>
      </c>
      <c r="AL19" s="23">
        <v>134.09960257833799</v>
      </c>
      <c r="AM19" s="23">
        <v>140.01576151561801</v>
      </c>
      <c r="AN19" s="23">
        <v>120.739055873208</v>
      </c>
      <c r="AO19" s="23">
        <v>119.747631046706</v>
      </c>
      <c r="AP19" s="23">
        <v>119.215622734063</v>
      </c>
      <c r="AQ19" s="23">
        <v>120.089571461902</v>
      </c>
      <c r="AR19" s="23">
        <v>118.63953423598601</v>
      </c>
      <c r="AS19" s="23">
        <v>122.459239413891</v>
      </c>
      <c r="AT19" s="23">
        <v>126.57884007321501</v>
      </c>
      <c r="AU19" s="23">
        <v>127.24030667534601</v>
      </c>
      <c r="AV19" s="23">
        <v>124.683431702067</v>
      </c>
      <c r="AW19" s="23">
        <v>121.818548296678</v>
      </c>
      <c r="AX19" s="23">
        <v>119.754409455738</v>
      </c>
      <c r="AY19" s="23">
        <v>120.72991973007299</v>
      </c>
      <c r="AZ19" s="23">
        <v>118.218863420131</v>
      </c>
      <c r="BA19" s="23">
        <v>114.47695006035001</v>
      </c>
      <c r="BB19" s="23">
        <v>110.82963750517899</v>
      </c>
      <c r="BC19" s="23">
        <v>107.469023133755</v>
      </c>
      <c r="BD19" s="23">
        <v>106.140597263801</v>
      </c>
      <c r="BE19" s="23">
        <v>103.686407966668</v>
      </c>
      <c r="BF19" s="23">
        <v>98.381336521671102</v>
      </c>
      <c r="BG19" s="23">
        <v>95.189059406369097</v>
      </c>
      <c r="BH19" s="23">
        <v>93.291784698958296</v>
      </c>
      <c r="BI19" s="23">
        <v>93.779727102164898</v>
      </c>
      <c r="BJ19" s="23">
        <v>96.375262391181295</v>
      </c>
      <c r="BK19" s="23">
        <v>100.01833616623701</v>
      </c>
      <c r="BL19" s="23">
        <v>103.133714464992</v>
      </c>
      <c r="BM19" s="23">
        <v>100</v>
      </c>
      <c r="BN19" s="23">
        <v>100.770257403982</v>
      </c>
      <c r="BO19" s="23">
        <v>101.78316719093699</v>
      </c>
      <c r="BP19" s="23">
        <v>99.909720837962197</v>
      </c>
      <c r="BQ19" s="23">
        <v>96.930018690424504</v>
      </c>
      <c r="BR19" s="23">
        <v>94.270695301363105</v>
      </c>
      <c r="BS19" s="23">
        <v>89.719877111384605</v>
      </c>
      <c r="BT19" s="23">
        <v>85.908740901546594</v>
      </c>
      <c r="BV19" s="24">
        <v>20</v>
      </c>
      <c r="BW19">
        <f t="shared" si="0"/>
        <v>24.465999663891026</v>
      </c>
      <c r="BX19">
        <f t="shared" si="1"/>
        <v>23.291792119892008</v>
      </c>
      <c r="BY19">
        <f t="shared" si="2"/>
        <v>0.89513218936360006</v>
      </c>
      <c r="CB19" t="s">
        <v>527</v>
      </c>
      <c r="CC19">
        <v>20</v>
      </c>
      <c r="CD19" s="24" t="str">
        <f t="shared" si="3"/>
        <v>ren elctrical_trans_sh nipa_code20</v>
      </c>
      <c r="CE19" s="24"/>
      <c r="CH19" t="s">
        <v>551</v>
      </c>
    </row>
    <row r="20" spans="1:86" ht="15.75" x14ac:dyDescent="0.25">
      <c r="A20" s="24" t="s">
        <v>51</v>
      </c>
      <c r="B20" s="24">
        <v>22</v>
      </c>
      <c r="C20" s="23">
        <v>94.1115926464106</v>
      </c>
      <c r="D20" s="23">
        <v>99.601435550784601</v>
      </c>
      <c r="E20" s="23">
        <v>90.190276286143501</v>
      </c>
      <c r="F20" s="23">
        <v>88.621749742036698</v>
      </c>
      <c r="G20" s="23">
        <v>90.974539558196895</v>
      </c>
      <c r="H20" s="23">
        <v>98.032909006677698</v>
      </c>
      <c r="I20" s="23">
        <v>98.032909006677698</v>
      </c>
      <c r="J20" s="23">
        <v>94.1115926464106</v>
      </c>
      <c r="K20" s="23">
        <v>96.464382462570896</v>
      </c>
      <c r="L20" s="23">
        <v>94.895855918464093</v>
      </c>
      <c r="M20" s="23">
        <v>99.601435550784601</v>
      </c>
      <c r="N20" s="23">
        <v>85.484696653822994</v>
      </c>
      <c r="O20" s="23">
        <v>86.268959925876402</v>
      </c>
      <c r="P20" s="23">
        <v>83.131906837662697</v>
      </c>
      <c r="Q20" s="23">
        <v>82.347643565609303</v>
      </c>
      <c r="R20" s="23">
        <v>80.779117021502501</v>
      </c>
      <c r="S20" s="23">
        <v>80.779117021502501</v>
      </c>
      <c r="T20" s="23">
        <v>77.642063933288796</v>
      </c>
      <c r="U20" s="23">
        <v>76.857800661235302</v>
      </c>
      <c r="V20" s="23">
        <v>70.583694484808007</v>
      </c>
      <c r="W20" s="23">
        <v>70.583694484808007</v>
      </c>
      <c r="X20" s="23">
        <v>69.799431212754499</v>
      </c>
      <c r="Y20" s="23">
        <v>68.230904668647696</v>
      </c>
      <c r="Z20" s="23">
        <v>71.367957756861401</v>
      </c>
      <c r="AA20" s="23">
        <v>75.2892741171285</v>
      </c>
      <c r="AB20" s="23">
        <v>78.426327205342204</v>
      </c>
      <c r="AC20" s="23">
        <v>76.857800661235302</v>
      </c>
      <c r="AD20" s="23">
        <v>82.347643565609303</v>
      </c>
      <c r="AE20" s="23">
        <v>97.248645734624304</v>
      </c>
      <c r="AF20" s="23">
        <v>101.954225366945</v>
      </c>
      <c r="AG20" s="23">
        <v>101.954225366945</v>
      </c>
      <c r="AH20" s="23">
        <v>111.365384631586</v>
      </c>
      <c r="AI20" s="23">
        <v>108.22833154337199</v>
      </c>
      <c r="AJ20" s="23">
        <v>120.776543896227</v>
      </c>
      <c r="AK20" s="23">
        <v>133.32475624908199</v>
      </c>
      <c r="AL20" s="23">
        <v>141.951652241669</v>
      </c>
      <c r="AM20" s="23">
        <v>148.225758418097</v>
      </c>
      <c r="AN20" s="23">
        <v>141.32353751942</v>
      </c>
      <c r="AO20" s="23">
        <v>139.00857101978301</v>
      </c>
      <c r="AP20" s="23">
        <v>140.96697368274801</v>
      </c>
      <c r="AQ20" s="23">
        <v>135.31650325368599</v>
      </c>
      <c r="AR20" s="23">
        <v>132.120114143058</v>
      </c>
      <c r="AS20" s="23">
        <v>133.39505104681601</v>
      </c>
      <c r="AT20" s="23">
        <v>134.97919087691801</v>
      </c>
      <c r="AU20" s="23">
        <v>137.31259642983201</v>
      </c>
      <c r="AV20" s="23">
        <v>136.479097884287</v>
      </c>
      <c r="AW20" s="23">
        <v>134.828413459996</v>
      </c>
      <c r="AX20" s="23">
        <v>135.521899817101</v>
      </c>
      <c r="AY20" s="23">
        <v>133.694923897889</v>
      </c>
      <c r="AZ20" s="23">
        <v>132.39127139545201</v>
      </c>
      <c r="BA20" s="23">
        <v>131.278395945699</v>
      </c>
      <c r="BB20" s="23">
        <v>127.409522581896</v>
      </c>
      <c r="BC20" s="23">
        <v>124.715320726226</v>
      </c>
      <c r="BD20" s="23">
        <v>119.100360387509</v>
      </c>
      <c r="BE20" s="23">
        <v>112.547958261376</v>
      </c>
      <c r="BF20" s="23">
        <v>109.975120844063</v>
      </c>
      <c r="BG20" s="23">
        <v>108.45438172177499</v>
      </c>
      <c r="BH20" s="23">
        <v>108.505926201666</v>
      </c>
      <c r="BI20" s="23">
        <v>104.079439651824</v>
      </c>
      <c r="BJ20" s="23">
        <v>99.4691797587937</v>
      </c>
      <c r="BK20" s="23">
        <v>96.675950037993999</v>
      </c>
      <c r="BL20" s="23">
        <v>91.940056413399006</v>
      </c>
      <c r="BM20" s="23">
        <v>100</v>
      </c>
      <c r="BN20" s="23">
        <v>85.924916017215097</v>
      </c>
      <c r="BO20" s="23">
        <v>84.662039177711705</v>
      </c>
      <c r="BP20" s="23">
        <v>84.145597388479501</v>
      </c>
      <c r="BQ20" s="23">
        <v>83.114580321723196</v>
      </c>
      <c r="BR20" s="23">
        <v>81.805403375373601</v>
      </c>
      <c r="BS20" s="23">
        <v>80.773380787952107</v>
      </c>
      <c r="BT20" s="23">
        <v>79.378943363532002</v>
      </c>
      <c r="BV20" s="24">
        <v>22</v>
      </c>
      <c r="BW20">
        <f t="shared" si="0"/>
        <v>-10.429501116158256</v>
      </c>
      <c r="BX20">
        <f t="shared" si="1"/>
        <v>-4.5144681709988426</v>
      </c>
      <c r="BY20">
        <f t="shared" si="2"/>
        <v>0.65723807622559205</v>
      </c>
      <c r="CB20" t="s">
        <v>528</v>
      </c>
      <c r="CC20">
        <v>26</v>
      </c>
      <c r="CD20" s="24" t="str">
        <f t="shared" si="3"/>
        <v>ren aircraft_sh nipa_code26</v>
      </c>
      <c r="CE20" s="24"/>
      <c r="CH20" t="s">
        <v>552</v>
      </c>
    </row>
    <row r="21" spans="1:86" ht="15.75" x14ac:dyDescent="0.25">
      <c r="A21" s="24" t="s">
        <v>105</v>
      </c>
      <c r="B21" s="24">
        <v>25</v>
      </c>
      <c r="C21" s="23">
        <v>53.461024972663402</v>
      </c>
      <c r="D21" s="23">
        <v>60.455925436376297</v>
      </c>
      <c r="E21" s="23">
        <v>50.463210488214898</v>
      </c>
      <c r="F21" s="23">
        <v>48.964303245990699</v>
      </c>
      <c r="G21" s="23">
        <v>51.462481983031097</v>
      </c>
      <c r="H21" s="23">
        <v>55.459567962295601</v>
      </c>
      <c r="I21" s="23">
        <v>54.460296467479502</v>
      </c>
      <c r="J21" s="23">
        <v>50.463210488214898</v>
      </c>
      <c r="K21" s="23">
        <v>55.459567962295601</v>
      </c>
      <c r="L21" s="23">
        <v>53.461024972663402</v>
      </c>
      <c r="M21" s="23">
        <v>52.961389225255303</v>
      </c>
      <c r="N21" s="23">
        <v>44.967217266726202</v>
      </c>
      <c r="O21" s="23">
        <v>47.9650317511746</v>
      </c>
      <c r="P21" s="23">
        <v>47.9650317511746</v>
      </c>
      <c r="Q21" s="23">
        <v>49.463938993398799</v>
      </c>
      <c r="R21" s="23">
        <v>49.963574740806898</v>
      </c>
      <c r="S21" s="23">
        <v>50.962846235622997</v>
      </c>
      <c r="T21" s="23">
        <v>48.964303245990699</v>
      </c>
      <c r="U21" s="23">
        <v>49.463938993398799</v>
      </c>
      <c r="V21" s="23">
        <v>45.966488761542301</v>
      </c>
      <c r="W21" s="23">
        <v>44.967217266726202</v>
      </c>
      <c r="X21" s="23">
        <v>46.466124508950401</v>
      </c>
      <c r="Y21" s="23">
        <v>43.967945771910003</v>
      </c>
      <c r="Z21" s="23">
        <v>46.9657602563585</v>
      </c>
      <c r="AA21" s="23">
        <v>49.463938993398799</v>
      </c>
      <c r="AB21" s="23">
        <v>49.963574740806898</v>
      </c>
      <c r="AC21" s="23">
        <v>49.463938993398799</v>
      </c>
      <c r="AD21" s="23">
        <v>45.966488761542301</v>
      </c>
      <c r="AE21" s="23">
        <v>55.459567962295601</v>
      </c>
      <c r="AF21" s="23">
        <v>60.955561183784397</v>
      </c>
      <c r="AG21" s="23">
        <v>59.456653941560198</v>
      </c>
      <c r="AH21" s="23">
        <v>63.953375668232802</v>
      </c>
      <c r="AI21" s="23">
        <v>61.455196931192503</v>
      </c>
      <c r="AJ21" s="23">
        <v>68.949733142313505</v>
      </c>
      <c r="AK21" s="23">
        <v>75.9446336060264</v>
      </c>
      <c r="AL21" s="23">
        <v>81.440626827515203</v>
      </c>
      <c r="AM21" s="23">
        <v>86.936620049004006</v>
      </c>
      <c r="AN21" s="23">
        <v>73.7808782230546</v>
      </c>
      <c r="AO21" s="23">
        <v>75.660717883115495</v>
      </c>
      <c r="AP21" s="23">
        <v>80.955520216170797</v>
      </c>
      <c r="AQ21" s="23">
        <v>82.034913437003297</v>
      </c>
      <c r="AR21" s="23">
        <v>83.289718522019001</v>
      </c>
      <c r="AS21" s="23">
        <v>87.328020839874497</v>
      </c>
      <c r="AT21" s="23">
        <v>90.909213425595496</v>
      </c>
      <c r="AU21" s="23">
        <v>94.534971437810896</v>
      </c>
      <c r="AV21" s="23">
        <v>95.229804330736201</v>
      </c>
      <c r="AW21" s="23">
        <v>94.3098893655187</v>
      </c>
      <c r="AX21" s="23">
        <v>96.932086988324102</v>
      </c>
      <c r="AY21" s="23">
        <v>93.127039516132498</v>
      </c>
      <c r="AZ21" s="23">
        <v>93.823833563628796</v>
      </c>
      <c r="BA21" s="23">
        <v>96.870038172273794</v>
      </c>
      <c r="BB21" s="23">
        <v>94.428871765256304</v>
      </c>
      <c r="BC21" s="23">
        <v>93.264382728862699</v>
      </c>
      <c r="BD21" s="23">
        <v>92.308626317269002</v>
      </c>
      <c r="BE21" s="23">
        <v>89.599790691583607</v>
      </c>
      <c r="BF21" s="23">
        <v>89.598454124224304</v>
      </c>
      <c r="BG21" s="23">
        <v>89.235167170569795</v>
      </c>
      <c r="BH21" s="23">
        <v>91.177514735511807</v>
      </c>
      <c r="BI21" s="23">
        <v>89.750459697382794</v>
      </c>
      <c r="BJ21" s="23">
        <v>90.522690312153003</v>
      </c>
      <c r="BK21" s="23">
        <v>92.845960145219806</v>
      </c>
      <c r="BL21" s="23">
        <v>91.4362698108838</v>
      </c>
      <c r="BM21" s="23">
        <v>100</v>
      </c>
      <c r="BN21" s="23">
        <v>87.080383650397394</v>
      </c>
      <c r="BO21" s="23">
        <v>87.685392812713999</v>
      </c>
      <c r="BP21" s="23">
        <v>92.631734724565206</v>
      </c>
      <c r="BQ21" s="23">
        <v>86.535099213036204</v>
      </c>
      <c r="BR21" s="23">
        <v>86.335295843729497</v>
      </c>
      <c r="BS21" s="23">
        <v>86.814642978792307</v>
      </c>
      <c r="BT21" s="23">
        <v>87.002150031487602</v>
      </c>
      <c r="BV21" s="24">
        <v>25</v>
      </c>
      <c r="BW21">
        <f t="shared" si="0"/>
        <v>77.684852563712354</v>
      </c>
      <c r="BX21">
        <f t="shared" si="1"/>
        <v>81.386620325456221</v>
      </c>
      <c r="BY21">
        <f t="shared" si="2"/>
        <v>1.2618199674814343</v>
      </c>
      <c r="CB21" t="s">
        <v>529</v>
      </c>
      <c r="CC21">
        <v>27</v>
      </c>
      <c r="CD21" s="24" t="str">
        <f t="shared" si="3"/>
        <v>ren ships_sh nipa_code27</v>
      </c>
      <c r="CE21" s="24"/>
      <c r="CH21" t="s">
        <v>553</v>
      </c>
    </row>
    <row r="22" spans="1:86" ht="15.75" x14ac:dyDescent="0.25">
      <c r="A22" s="24" t="s">
        <v>452</v>
      </c>
      <c r="B22" s="24">
        <v>26</v>
      </c>
      <c r="C22" s="23">
        <v>1462.2527155028899</v>
      </c>
      <c r="D22" s="23">
        <v>1465.7177693311</v>
      </c>
      <c r="E22" s="23">
        <v>1535.01884589521</v>
      </c>
      <c r="F22" s="23">
        <v>1739.45702175936</v>
      </c>
      <c r="G22" s="23">
        <v>1680.5511066798599</v>
      </c>
      <c r="H22" s="23">
        <v>1801.82799066707</v>
      </c>
      <c r="I22" s="23">
        <v>1888.45433637222</v>
      </c>
      <c r="J22" s="23">
        <v>2013.19627418763</v>
      </c>
      <c r="K22" s="23">
        <v>2072.1021892671301</v>
      </c>
      <c r="L22" s="23">
        <v>2106.7527275491898</v>
      </c>
      <c r="M22" s="23">
        <v>2120.6129428620102</v>
      </c>
      <c r="N22" s="23">
        <v>1819.1532598081001</v>
      </c>
      <c r="O22" s="23">
        <v>1060.3064714310101</v>
      </c>
      <c r="P22" s="23">
        <v>665.29033501553295</v>
      </c>
      <c r="Q22" s="23">
        <v>637.56990438988601</v>
      </c>
      <c r="R22" s="23">
        <v>634.10485056168</v>
      </c>
      <c r="S22" s="23">
        <v>654.89517353091503</v>
      </c>
      <c r="T22" s="23">
        <v>679.15055032835596</v>
      </c>
      <c r="U22" s="23">
        <v>696.47581946938601</v>
      </c>
      <c r="V22" s="23">
        <v>654.89517353091503</v>
      </c>
      <c r="W22" s="23">
        <v>509.362912746267</v>
      </c>
      <c r="X22" s="23">
        <v>440.06183618214902</v>
      </c>
      <c r="Y22" s="23">
        <v>429.66667469753202</v>
      </c>
      <c r="Z22" s="23">
        <v>388.08602875906098</v>
      </c>
      <c r="AA22" s="23">
        <v>349.97043664879601</v>
      </c>
      <c r="AB22" s="23">
        <v>346.50538282059</v>
      </c>
      <c r="AC22" s="23">
        <v>360.36559813341398</v>
      </c>
      <c r="AD22" s="23">
        <v>370.76075961803099</v>
      </c>
      <c r="AE22" s="23">
        <v>391.55108258726699</v>
      </c>
      <c r="AF22" s="23">
        <v>419.27151321291399</v>
      </c>
      <c r="AG22" s="23">
        <v>467.78226680779699</v>
      </c>
      <c r="AH22" s="23">
        <v>488.57258977703202</v>
      </c>
      <c r="AI22" s="23">
        <v>492.03764360523797</v>
      </c>
      <c r="AJ22" s="23">
        <v>540.54839720012103</v>
      </c>
      <c r="AK22" s="23">
        <v>595.98925845141503</v>
      </c>
      <c r="AL22" s="23">
        <v>616.77958142064995</v>
      </c>
      <c r="AM22" s="23">
        <v>602.91936610782705</v>
      </c>
      <c r="AN22" s="23">
        <v>559.44159886685304</v>
      </c>
      <c r="AO22" s="23">
        <v>511.45862601355998</v>
      </c>
      <c r="AP22" s="23">
        <v>469.39484564703702</v>
      </c>
      <c r="AQ22" s="23">
        <v>420.97005754919599</v>
      </c>
      <c r="AR22" s="23">
        <v>380.34599901668702</v>
      </c>
      <c r="AS22" s="23">
        <v>362.83110269938101</v>
      </c>
      <c r="AT22" s="23">
        <v>360.16817793672402</v>
      </c>
      <c r="AU22" s="23">
        <v>354.233719666497</v>
      </c>
      <c r="AV22" s="23">
        <v>337.13378507750599</v>
      </c>
      <c r="AW22" s="23">
        <v>306.77163892906498</v>
      </c>
      <c r="AX22" s="23">
        <v>283.91423955657302</v>
      </c>
      <c r="AY22" s="23">
        <v>269.88374215794198</v>
      </c>
      <c r="AZ22" s="23">
        <v>251.55331702727099</v>
      </c>
      <c r="BA22" s="23">
        <v>224.17607479058699</v>
      </c>
      <c r="BB22" s="23">
        <v>193.49196012918699</v>
      </c>
      <c r="BC22" s="23">
        <v>171.23315626173601</v>
      </c>
      <c r="BD22" s="23">
        <v>164.969341783717</v>
      </c>
      <c r="BE22" s="23">
        <v>160.226797532467</v>
      </c>
      <c r="BF22" s="23">
        <v>143.25728232426599</v>
      </c>
      <c r="BG22" s="23">
        <v>136.31326042082199</v>
      </c>
      <c r="BH22" s="23">
        <v>132.40105842539299</v>
      </c>
      <c r="BI22" s="23">
        <v>130.37115201386399</v>
      </c>
      <c r="BJ22" s="23">
        <v>124.724065525969</v>
      </c>
      <c r="BK22" s="23">
        <v>115.406971748712</v>
      </c>
      <c r="BL22" s="23">
        <v>110.43185985828799</v>
      </c>
      <c r="BM22" s="23">
        <v>100</v>
      </c>
      <c r="BN22" s="23">
        <v>88.180087727574104</v>
      </c>
      <c r="BO22" s="23">
        <v>80.840441538403795</v>
      </c>
      <c r="BP22" s="23">
        <v>74.648085046872097</v>
      </c>
      <c r="BQ22" s="23">
        <v>66.686221463993206</v>
      </c>
      <c r="BR22" s="23">
        <v>60.320394815567603</v>
      </c>
      <c r="BS22" s="23">
        <v>53.349312748410199</v>
      </c>
      <c r="BT22" s="23">
        <v>46.631407152414603</v>
      </c>
      <c r="BV22" s="24">
        <v>26</v>
      </c>
      <c r="BW22">
        <f t="shared" si="0"/>
        <v>-97.319197509964937</v>
      </c>
      <c r="BX22">
        <f t="shared" si="1"/>
        <v>-92.990818489595839</v>
      </c>
      <c r="BY22">
        <f t="shared" si="2"/>
        <v>8.6266849358820299E-2</v>
      </c>
      <c r="CB22" t="s">
        <v>530</v>
      </c>
      <c r="CC22">
        <v>28</v>
      </c>
      <c r="CD22" s="24" t="str">
        <f t="shared" si="3"/>
        <v>ren rail_sh nipa_code28</v>
      </c>
      <c r="CE22" s="24"/>
      <c r="CH22" t="s">
        <v>554</v>
      </c>
    </row>
    <row r="23" spans="1:86" ht="15.75" x14ac:dyDescent="0.25">
      <c r="A23" s="24" t="s">
        <v>453</v>
      </c>
      <c r="B23" s="24">
        <v>27</v>
      </c>
      <c r="C23" s="23">
        <v>42.911258500601797</v>
      </c>
      <c r="D23" s="23">
        <v>42.911258500601797</v>
      </c>
      <c r="E23" s="23">
        <v>43.434566531096998</v>
      </c>
      <c r="F23" s="23">
        <v>41.864642439611501</v>
      </c>
      <c r="G23" s="23">
        <v>45.527798653077497</v>
      </c>
      <c r="H23" s="23">
        <v>46.5744147140678</v>
      </c>
      <c r="I23" s="23">
        <v>46.051106683572698</v>
      </c>
      <c r="J23" s="23">
        <v>46.5744147140678</v>
      </c>
      <c r="K23" s="23">
        <v>46.051106683572698</v>
      </c>
      <c r="L23" s="23">
        <v>47.621030775058102</v>
      </c>
      <c r="M23" s="23">
        <v>49.1909548665435</v>
      </c>
      <c r="N23" s="23">
        <v>47.621030775058102</v>
      </c>
      <c r="O23" s="23">
        <v>46.051106683572698</v>
      </c>
      <c r="P23" s="23">
        <v>46.051106683572698</v>
      </c>
      <c r="Q23" s="23">
        <v>45.004490622582402</v>
      </c>
      <c r="R23" s="23">
        <v>45.004490622582402</v>
      </c>
      <c r="S23" s="23">
        <v>43.957874561592099</v>
      </c>
      <c r="T23" s="23">
        <v>43.434566531096998</v>
      </c>
      <c r="U23" s="23">
        <v>43.434566531096998</v>
      </c>
      <c r="V23" s="23">
        <v>42.911258500601797</v>
      </c>
      <c r="W23" s="23">
        <v>43.957874561592099</v>
      </c>
      <c r="X23" s="23">
        <v>43.957874561592099</v>
      </c>
      <c r="Y23" s="23">
        <v>46.5744147140678</v>
      </c>
      <c r="Z23" s="23">
        <v>47.621030775058102</v>
      </c>
      <c r="AA23" s="23">
        <v>50.237570927533802</v>
      </c>
      <c r="AB23" s="23">
        <v>52.330803049514401</v>
      </c>
      <c r="AC23" s="23">
        <v>53.377419110504697</v>
      </c>
      <c r="AD23" s="23">
        <v>58.087191384961002</v>
      </c>
      <c r="AE23" s="23">
        <v>69.076660025359004</v>
      </c>
      <c r="AF23" s="23">
        <v>72.216508208329898</v>
      </c>
      <c r="AG23" s="23">
        <v>74.309740330310504</v>
      </c>
      <c r="AH23" s="23">
        <v>77.9728965437765</v>
      </c>
      <c r="AI23" s="23">
        <v>83.2059768487279</v>
      </c>
      <c r="AJ23" s="23">
        <v>91.578905336650195</v>
      </c>
      <c r="AK23" s="23">
        <v>103.091682007543</v>
      </c>
      <c r="AL23" s="23">
        <v>110.941302464971</v>
      </c>
      <c r="AM23" s="23">
        <v>111.98791852596101</v>
      </c>
      <c r="AN23" s="23">
        <v>101.841017020371</v>
      </c>
      <c r="AO23" s="23">
        <v>101.098444465743</v>
      </c>
      <c r="AP23" s="23">
        <v>100.99268303830399</v>
      </c>
      <c r="AQ23" s="23">
        <v>100.204268085747</v>
      </c>
      <c r="AR23" s="23">
        <v>99.1250885799342</v>
      </c>
      <c r="AS23" s="23">
        <v>101.599450910461</v>
      </c>
      <c r="AT23" s="23">
        <v>103.40095462791101</v>
      </c>
      <c r="AU23" s="23">
        <v>101.51480233554599</v>
      </c>
      <c r="AV23" s="23">
        <v>101.567839641115</v>
      </c>
      <c r="AW23" s="23">
        <v>101.873903283632</v>
      </c>
      <c r="AX23" s="23">
        <v>103.19419081831001</v>
      </c>
      <c r="AY23" s="23">
        <v>100.195035904203</v>
      </c>
      <c r="AZ23" s="23">
        <v>100.256123041156</v>
      </c>
      <c r="BA23" s="23">
        <v>100.94534679955299</v>
      </c>
      <c r="BB23" s="23">
        <v>98.955923867093802</v>
      </c>
      <c r="BC23" s="23">
        <v>96.601230474619797</v>
      </c>
      <c r="BD23" s="23">
        <v>96.638402210248699</v>
      </c>
      <c r="BE23" s="23">
        <v>96.013684938718697</v>
      </c>
      <c r="BF23" s="23">
        <v>96.373190733515898</v>
      </c>
      <c r="BG23" s="23">
        <v>99.296200731869703</v>
      </c>
      <c r="BH23" s="23">
        <v>102.034450060813</v>
      </c>
      <c r="BI23" s="23">
        <v>101.34693402072099</v>
      </c>
      <c r="BJ23" s="23">
        <v>101.42010653103399</v>
      </c>
      <c r="BK23" s="23">
        <v>103.121106831818</v>
      </c>
      <c r="BL23" s="23">
        <v>101.85069811005</v>
      </c>
      <c r="BM23" s="23">
        <v>100</v>
      </c>
      <c r="BN23" s="23">
        <v>101.971486321775</v>
      </c>
      <c r="BO23" s="23">
        <v>99.565176975504201</v>
      </c>
      <c r="BP23" s="23">
        <v>97.907646276936504</v>
      </c>
      <c r="BQ23" s="23">
        <v>94.069829113945502</v>
      </c>
      <c r="BR23" s="23">
        <v>93.220558046293803</v>
      </c>
      <c r="BS23" s="23">
        <v>92.747449825663907</v>
      </c>
      <c r="BT23" s="23">
        <v>88.475612343531296</v>
      </c>
      <c r="BV23" s="24">
        <v>27</v>
      </c>
      <c r="BW23">
        <f t="shared" si="0"/>
        <v>111.33731757330719</v>
      </c>
      <c r="BX23">
        <f t="shared" si="1"/>
        <v>92.124834157551788</v>
      </c>
      <c r="BY23">
        <f t="shared" si="2"/>
        <v>0.96611345176368957</v>
      </c>
      <c r="CB23" t="s">
        <v>531</v>
      </c>
      <c r="CC23">
        <v>29</v>
      </c>
      <c r="CD23" s="24" t="str">
        <f t="shared" si="3"/>
        <v>ren other_transport_sh nipa_code29</v>
      </c>
      <c r="CE23" s="24"/>
      <c r="CH23" t="s">
        <v>555</v>
      </c>
    </row>
    <row r="24" spans="1:86" ht="15.75" x14ac:dyDescent="0.25">
      <c r="A24" s="24" t="s">
        <v>36</v>
      </c>
      <c r="B24" s="24">
        <v>28</v>
      </c>
      <c r="C24" s="23">
        <v>19.137004548784098</v>
      </c>
      <c r="D24" s="23">
        <v>22.007555231101701</v>
      </c>
      <c r="E24" s="23">
        <v>21.0507050036625</v>
      </c>
      <c r="F24" s="23">
        <v>23.283355534354001</v>
      </c>
      <c r="G24" s="23">
        <v>23.602305610167001</v>
      </c>
      <c r="H24" s="23">
        <v>24.240205761793199</v>
      </c>
      <c r="I24" s="23">
        <v>23.9212556859801</v>
      </c>
      <c r="J24" s="23">
        <v>25.1970559892324</v>
      </c>
      <c r="K24" s="23">
        <v>25.1970559892324</v>
      </c>
      <c r="L24" s="23">
        <v>25.516006065045499</v>
      </c>
      <c r="M24" s="23">
        <v>28.386556747363102</v>
      </c>
      <c r="N24" s="23">
        <v>30.938157353867599</v>
      </c>
      <c r="O24" s="23">
        <v>26.791806368297699</v>
      </c>
      <c r="P24" s="23">
        <v>29.662357050615299</v>
      </c>
      <c r="Q24" s="23">
        <v>28.386556747363102</v>
      </c>
      <c r="R24" s="23">
        <v>28.067606671549999</v>
      </c>
      <c r="S24" s="23">
        <v>29.981307126428401</v>
      </c>
      <c r="T24" s="23">
        <v>28.705506823176101</v>
      </c>
      <c r="U24" s="23">
        <v>28.067606671549999</v>
      </c>
      <c r="V24" s="23">
        <v>28.067606671549999</v>
      </c>
      <c r="W24" s="23">
        <v>28.386556747363102</v>
      </c>
      <c r="X24" s="23">
        <v>28.705506823176101</v>
      </c>
      <c r="Y24" s="23">
        <v>29.343406974802299</v>
      </c>
      <c r="Z24" s="23">
        <v>31.5760575054938</v>
      </c>
      <c r="AA24" s="23">
        <v>32.532907732932998</v>
      </c>
      <c r="AB24" s="23">
        <v>31.8950075813068</v>
      </c>
      <c r="AC24" s="23">
        <v>33.489757960372202</v>
      </c>
      <c r="AD24" s="23">
        <v>37.317158870128999</v>
      </c>
      <c r="AE24" s="23">
        <v>46.885661144521002</v>
      </c>
      <c r="AF24" s="23">
        <v>50.713062054277898</v>
      </c>
      <c r="AG24" s="23">
        <v>52.9457125849693</v>
      </c>
      <c r="AH24" s="23">
        <v>56.454163418913097</v>
      </c>
      <c r="AI24" s="23">
        <v>60.919464480296</v>
      </c>
      <c r="AJ24" s="23">
        <v>66.341615769118206</v>
      </c>
      <c r="AK24" s="23">
        <v>73.039567361192596</v>
      </c>
      <c r="AL24" s="23">
        <v>74.315367664444906</v>
      </c>
      <c r="AM24" s="23">
        <v>73.358517437005702</v>
      </c>
      <c r="AN24" s="23">
        <v>73.917097658534601</v>
      </c>
      <c r="AO24" s="23">
        <v>74.178828084292206</v>
      </c>
      <c r="AP24" s="23">
        <v>73.263795031207195</v>
      </c>
      <c r="AQ24" s="23">
        <v>72.338441951597801</v>
      </c>
      <c r="AR24" s="23">
        <v>73.929031625851096</v>
      </c>
      <c r="AS24" s="23">
        <v>77.533098034080595</v>
      </c>
      <c r="AT24" s="23">
        <v>78.970937224127894</v>
      </c>
      <c r="AU24" s="23">
        <v>79.740906209205505</v>
      </c>
      <c r="AV24" s="23">
        <v>79.244039970847098</v>
      </c>
      <c r="AW24" s="23">
        <v>79.057742152170803</v>
      </c>
      <c r="AX24" s="23">
        <v>80.621892907996695</v>
      </c>
      <c r="AY24" s="23">
        <v>84.037839447011507</v>
      </c>
      <c r="AZ24" s="23">
        <v>85.127855676883698</v>
      </c>
      <c r="BA24" s="23">
        <v>83.223712351483996</v>
      </c>
      <c r="BB24" s="23">
        <v>82.845043291224997</v>
      </c>
      <c r="BC24" s="23">
        <v>82.231850213187698</v>
      </c>
      <c r="BD24" s="23">
        <v>81.9035199121559</v>
      </c>
      <c r="BE24" s="23">
        <v>81.085044819584795</v>
      </c>
      <c r="BF24" s="23">
        <v>80.456116563812202</v>
      </c>
      <c r="BG24" s="23">
        <v>80.980439232086198</v>
      </c>
      <c r="BH24" s="23">
        <v>84.784104050369905</v>
      </c>
      <c r="BI24" s="23">
        <v>93.487447619337104</v>
      </c>
      <c r="BJ24" s="23">
        <v>97.603109092022393</v>
      </c>
      <c r="BK24" s="23">
        <v>100.55698789277101</v>
      </c>
      <c r="BL24" s="23">
        <v>101.30191612464699</v>
      </c>
      <c r="BM24" s="23">
        <v>100</v>
      </c>
      <c r="BN24" s="23">
        <v>99.120864027176907</v>
      </c>
      <c r="BO24" s="23">
        <v>100.09944297800899</v>
      </c>
      <c r="BP24" s="23">
        <v>100.849549462569</v>
      </c>
      <c r="BQ24" s="23">
        <v>102.26811531631</v>
      </c>
      <c r="BR24" s="23">
        <v>102.656824020119</v>
      </c>
      <c r="BS24" s="23">
        <v>104.055221853276</v>
      </c>
      <c r="BT24" s="23">
        <v>103.467529528546</v>
      </c>
      <c r="BV24" s="24">
        <v>28</v>
      </c>
      <c r="BW24">
        <f t="shared" si="0"/>
        <v>344.38409822794779</v>
      </c>
      <c r="BX24">
        <f t="shared" si="1"/>
        <v>248.81762549075557</v>
      </c>
      <c r="BY24">
        <f t="shared" si="2"/>
        <v>1.5596172678192408</v>
      </c>
      <c r="CB24" t="s">
        <v>532</v>
      </c>
      <c r="CC24">
        <v>30</v>
      </c>
      <c r="CD24" s="24" t="str">
        <f t="shared" si="3"/>
        <v>ren furniture_sh nipa_code30</v>
      </c>
      <c r="CE24" s="24"/>
      <c r="CH24" t="s">
        <v>556</v>
      </c>
    </row>
    <row r="25" spans="1:86" ht="15.75" x14ac:dyDescent="0.25">
      <c r="A25" s="24" t="s">
        <v>454</v>
      </c>
      <c r="B25" s="24">
        <v>30</v>
      </c>
      <c r="C25" s="23">
        <v>22.9058708731053</v>
      </c>
      <c r="D25" s="23">
        <v>21.924190692829399</v>
      </c>
      <c r="E25" s="23">
        <v>22.9058708731053</v>
      </c>
      <c r="F25" s="23">
        <v>21.5969639660707</v>
      </c>
      <c r="G25" s="23">
        <v>22.578644146346601</v>
      </c>
      <c r="H25" s="23">
        <v>25.196457960415799</v>
      </c>
      <c r="I25" s="23">
        <v>24.869231233657199</v>
      </c>
      <c r="J25" s="23">
        <v>24.5420045068985</v>
      </c>
      <c r="K25" s="23">
        <v>24.214777780139901</v>
      </c>
      <c r="L25" s="23">
        <v>26.1781381406918</v>
      </c>
      <c r="M25" s="23">
        <v>28.141498501243699</v>
      </c>
      <c r="N25" s="23">
        <v>28.141498501243699</v>
      </c>
      <c r="O25" s="23">
        <v>26.1781381406918</v>
      </c>
      <c r="P25" s="23">
        <v>26.5053648674504</v>
      </c>
      <c r="Q25" s="23">
        <v>26.1781381406918</v>
      </c>
      <c r="R25" s="23">
        <v>25.196457960415799</v>
      </c>
      <c r="S25" s="23">
        <v>24.869231233657199</v>
      </c>
      <c r="T25" s="23">
        <v>25.196457960415799</v>
      </c>
      <c r="U25" s="23">
        <v>25.850911413933101</v>
      </c>
      <c r="V25" s="23">
        <v>26.1781381406918</v>
      </c>
      <c r="W25" s="23">
        <v>27.159818320967702</v>
      </c>
      <c r="X25" s="23">
        <v>28.795951954760898</v>
      </c>
      <c r="Y25" s="23">
        <v>29.7776321350369</v>
      </c>
      <c r="Z25" s="23">
        <v>31.0865390420715</v>
      </c>
      <c r="AA25" s="23">
        <v>32.068219222347402</v>
      </c>
      <c r="AB25" s="23">
        <v>32.7226726758647</v>
      </c>
      <c r="AC25" s="23">
        <v>32.7226726758647</v>
      </c>
      <c r="AD25" s="23">
        <v>34.686033036416603</v>
      </c>
      <c r="AE25" s="23">
        <v>44.1756081124174</v>
      </c>
      <c r="AF25" s="23">
        <v>42.212247751865497</v>
      </c>
      <c r="AG25" s="23">
        <v>45.484515019451997</v>
      </c>
      <c r="AH25" s="23">
        <v>48.102328833521099</v>
      </c>
      <c r="AI25" s="23">
        <v>52.356276281383501</v>
      </c>
      <c r="AJ25" s="23">
        <v>57.591903909521903</v>
      </c>
      <c r="AK25" s="23">
        <v>57.919130636280599</v>
      </c>
      <c r="AL25" s="23">
        <v>64.463665171453499</v>
      </c>
      <c r="AM25" s="23">
        <v>69.044839346074497</v>
      </c>
      <c r="AN25" s="23">
        <v>62.116354031695998</v>
      </c>
      <c r="AO25" s="23">
        <v>65.420301119017793</v>
      </c>
      <c r="AP25" s="23">
        <v>67.323334622093896</v>
      </c>
      <c r="AQ25" s="23">
        <v>68.793521859392698</v>
      </c>
      <c r="AR25" s="23">
        <v>71.137802750108094</v>
      </c>
      <c r="AS25" s="23">
        <v>73.400094959520203</v>
      </c>
      <c r="AT25" s="23">
        <v>76.212114782021999</v>
      </c>
      <c r="AU25" s="23">
        <v>79.267546831040903</v>
      </c>
      <c r="AV25" s="23">
        <v>78.385169730726702</v>
      </c>
      <c r="AW25" s="23">
        <v>80.071158447501503</v>
      </c>
      <c r="AX25" s="23">
        <v>80.907693218008006</v>
      </c>
      <c r="AY25" s="23">
        <v>82.657437425802797</v>
      </c>
      <c r="AZ25" s="23">
        <v>82.990892726857496</v>
      </c>
      <c r="BA25" s="23">
        <v>83.768325120019597</v>
      </c>
      <c r="BB25" s="23">
        <v>84.295689440714099</v>
      </c>
      <c r="BC25" s="23">
        <v>84.359260880546202</v>
      </c>
      <c r="BD25" s="23">
        <v>84.883423438087107</v>
      </c>
      <c r="BE25" s="23">
        <v>86.7152803714024</v>
      </c>
      <c r="BF25" s="23">
        <v>86.056866387329407</v>
      </c>
      <c r="BG25" s="23">
        <v>85.728035836976503</v>
      </c>
      <c r="BH25" s="23">
        <v>86.258361908713596</v>
      </c>
      <c r="BI25" s="23">
        <v>88.590025568466004</v>
      </c>
      <c r="BJ25" s="23">
        <v>89.741450321339599</v>
      </c>
      <c r="BK25" s="23">
        <v>91.642163669833394</v>
      </c>
      <c r="BL25" s="23">
        <v>96.915807014688497</v>
      </c>
      <c r="BM25" s="23">
        <v>100</v>
      </c>
      <c r="BN25" s="23">
        <v>96.223797116979</v>
      </c>
      <c r="BO25" s="23">
        <v>99.931984619226697</v>
      </c>
      <c r="BP25" s="23">
        <v>101.119107841144</v>
      </c>
      <c r="BQ25" s="23">
        <v>100.61464879754099</v>
      </c>
      <c r="BR25" s="23">
        <v>101.55772020331899</v>
      </c>
      <c r="BS25" s="23">
        <v>101.93544945429799</v>
      </c>
      <c r="BT25" s="23">
        <v>102.07982359632101</v>
      </c>
      <c r="BV25" s="24">
        <v>30</v>
      </c>
      <c r="BW25">
        <f t="shared" si="0"/>
        <v>372.65821138883518</v>
      </c>
      <c r="BX25">
        <f t="shared" si="1"/>
        <v>285.12891298349541</v>
      </c>
      <c r="BY25">
        <f t="shared" si="2"/>
        <v>1.7724682927081308</v>
      </c>
      <c r="CB25" t="s">
        <v>533</v>
      </c>
      <c r="CC25">
        <v>33</v>
      </c>
      <c r="CD25" s="24" t="str">
        <f t="shared" si="3"/>
        <v>ren agricultural_sh nipa_code33</v>
      </c>
      <c r="CE25" s="24"/>
      <c r="CH25" t="s">
        <v>557</v>
      </c>
    </row>
    <row r="26" spans="1:86" ht="15.75" x14ac:dyDescent="0.25">
      <c r="A26" s="24" t="s">
        <v>455</v>
      </c>
      <c r="B26" s="24">
        <v>33</v>
      </c>
      <c r="C26" s="23">
        <v>13.929888720478999</v>
      </c>
      <c r="D26" s="23">
        <v>14.8017162869769</v>
      </c>
      <c r="E26" s="23">
        <v>16.212847896309299</v>
      </c>
      <c r="F26" s="23">
        <v>15.0741252758251</v>
      </c>
      <c r="G26" s="23">
        <v>16.747515295561701</v>
      </c>
      <c r="H26" s="23">
        <v>16.8772282177653</v>
      </c>
      <c r="I26" s="23">
        <v>17.157431478608</v>
      </c>
      <c r="J26" s="23">
        <v>17.372566973387599</v>
      </c>
      <c r="K26" s="23">
        <v>16.645529331148499</v>
      </c>
      <c r="L26" s="23">
        <v>17.0775225534742</v>
      </c>
      <c r="M26" s="23">
        <v>17.415299140770902</v>
      </c>
      <c r="N26" s="23">
        <v>18.8390209268555</v>
      </c>
      <c r="O26" s="23">
        <v>19.1384707735977</v>
      </c>
      <c r="P26" s="23">
        <v>18.973224089245502</v>
      </c>
      <c r="Q26" s="23">
        <v>19.581777903615201</v>
      </c>
      <c r="R26" s="23">
        <v>19.645560418792599</v>
      </c>
      <c r="S26" s="23">
        <v>19.215869723479098</v>
      </c>
      <c r="T26" s="23">
        <v>19.591503464522301</v>
      </c>
      <c r="U26" s="23">
        <v>19.6192349377569</v>
      </c>
      <c r="V26" s="23">
        <v>20.078719818338801</v>
      </c>
      <c r="W26" s="23">
        <v>20.845114026115901</v>
      </c>
      <c r="X26" s="23">
        <v>21.5542926423133</v>
      </c>
      <c r="Y26" s="23">
        <v>22.555691583085199</v>
      </c>
      <c r="Z26" s="23">
        <v>24.142658741967299</v>
      </c>
      <c r="AA26" s="23">
        <v>24.9836723923687</v>
      </c>
      <c r="AB26" s="23">
        <v>25.7773010814341</v>
      </c>
      <c r="AC26" s="23">
        <v>26.654083126876301</v>
      </c>
      <c r="AD26" s="23">
        <v>27.685120190456001</v>
      </c>
      <c r="AE26" s="23">
        <v>36.958093103765101</v>
      </c>
      <c r="AF26" s="23">
        <v>38.395320003517803</v>
      </c>
      <c r="AG26" s="23">
        <v>41.190330869628703</v>
      </c>
      <c r="AH26" s="23">
        <v>44.4011373383454</v>
      </c>
      <c r="AI26" s="23">
        <v>49.449165225484002</v>
      </c>
      <c r="AJ26" s="23">
        <v>52.591384350988598</v>
      </c>
      <c r="AK26" s="23">
        <v>55.727878733577299</v>
      </c>
      <c r="AL26" s="23">
        <v>60.835534776018498</v>
      </c>
      <c r="AM26" s="23">
        <v>62.827684410983998</v>
      </c>
      <c r="AN26" s="23">
        <v>59.675178940648202</v>
      </c>
      <c r="AO26" s="23">
        <v>58.051111892966702</v>
      </c>
      <c r="AP26" s="23">
        <v>59.838499406891799</v>
      </c>
      <c r="AQ26" s="23">
        <v>62.7307341943336</v>
      </c>
      <c r="AR26" s="23">
        <v>66.053958921503295</v>
      </c>
      <c r="AS26" s="23">
        <v>68.095506779585904</v>
      </c>
      <c r="AT26" s="23">
        <v>70.191342215954904</v>
      </c>
      <c r="AU26" s="23">
        <v>71.786902115985001</v>
      </c>
      <c r="AV26" s="23">
        <v>73.5296186823021</v>
      </c>
      <c r="AW26" s="23">
        <v>74.098202972859795</v>
      </c>
      <c r="AX26" s="23">
        <v>75.223266663239002</v>
      </c>
      <c r="AY26" s="23">
        <v>76.413692445717899</v>
      </c>
      <c r="AZ26" s="23">
        <v>77.680642830513904</v>
      </c>
      <c r="BA26" s="23">
        <v>78.032039205087102</v>
      </c>
      <c r="BB26" s="23">
        <v>78.368484575677797</v>
      </c>
      <c r="BC26" s="23">
        <v>79.673177087919299</v>
      </c>
      <c r="BD26" s="23">
        <v>80.223915827622093</v>
      </c>
      <c r="BE26" s="23">
        <v>80.587296157930098</v>
      </c>
      <c r="BF26" s="23">
        <v>80.942860768671594</v>
      </c>
      <c r="BG26" s="23">
        <v>82.222335046538802</v>
      </c>
      <c r="BH26" s="23">
        <v>85.059265199496707</v>
      </c>
      <c r="BI26" s="23">
        <v>89.300315023525897</v>
      </c>
      <c r="BJ26" s="23">
        <v>92.376773434464695</v>
      </c>
      <c r="BK26" s="23">
        <v>94.142190438085095</v>
      </c>
      <c r="BL26" s="23">
        <v>97.4228179936879</v>
      </c>
      <c r="BM26" s="23">
        <v>100</v>
      </c>
      <c r="BN26" s="23">
        <v>99.527693748507104</v>
      </c>
      <c r="BO26" s="23">
        <v>100.675630417463</v>
      </c>
      <c r="BP26" s="23">
        <v>102.975954355309</v>
      </c>
      <c r="BQ26" s="23">
        <v>104.099725498108</v>
      </c>
      <c r="BR26" s="23">
        <v>104.390039716057</v>
      </c>
      <c r="BS26" s="23">
        <v>103.762886514326</v>
      </c>
      <c r="BT26" s="23">
        <v>103.514600553882</v>
      </c>
      <c r="BV26" s="24">
        <v>33</v>
      </c>
      <c r="BW26">
        <f t="shared" si="0"/>
        <v>586.70386280981745</v>
      </c>
      <c r="BX26">
        <f t="shared" si="1"/>
        <v>445.58255395590186</v>
      </c>
      <c r="BY26">
        <f t="shared" si="2"/>
        <v>1.9682805811506685</v>
      </c>
      <c r="CB26" t="s">
        <v>534</v>
      </c>
      <c r="CC26">
        <v>36</v>
      </c>
      <c r="CD26" s="24" t="str">
        <f t="shared" si="3"/>
        <v>ren construction_sh nipa_code36</v>
      </c>
      <c r="CE26" s="24"/>
      <c r="CH26" t="s">
        <v>558</v>
      </c>
    </row>
    <row r="27" spans="1:86" ht="15.75" x14ac:dyDescent="0.25">
      <c r="A27" s="24" t="s">
        <v>455</v>
      </c>
      <c r="B27" s="24">
        <v>36</v>
      </c>
      <c r="C27" s="23">
        <v>13.929888720478999</v>
      </c>
      <c r="D27" s="23">
        <v>14.8017162869769</v>
      </c>
      <c r="E27" s="23">
        <v>16.212847896309299</v>
      </c>
      <c r="F27" s="23">
        <v>15.0741252758251</v>
      </c>
      <c r="G27" s="23">
        <v>16.747515295561701</v>
      </c>
      <c r="H27" s="23">
        <v>16.8772282177653</v>
      </c>
      <c r="I27" s="23">
        <v>17.157431478608</v>
      </c>
      <c r="J27" s="23">
        <v>17.372566973387599</v>
      </c>
      <c r="K27" s="23">
        <v>16.645529331148499</v>
      </c>
      <c r="L27" s="23">
        <v>17.0775225534742</v>
      </c>
      <c r="M27" s="23">
        <v>17.415299140770902</v>
      </c>
      <c r="N27" s="23">
        <v>18.8390209268555</v>
      </c>
      <c r="O27" s="23">
        <v>19.1384707735977</v>
      </c>
      <c r="P27" s="23">
        <v>18.973224089245502</v>
      </c>
      <c r="Q27" s="23">
        <v>19.581777903615201</v>
      </c>
      <c r="R27" s="23">
        <v>19.645560418792599</v>
      </c>
      <c r="S27" s="23">
        <v>19.215869723479098</v>
      </c>
      <c r="T27" s="23">
        <v>19.591503464522301</v>
      </c>
      <c r="U27" s="23">
        <v>19.6192349377569</v>
      </c>
      <c r="V27" s="23">
        <v>20.078719818338801</v>
      </c>
      <c r="W27" s="23">
        <v>20.845114026115901</v>
      </c>
      <c r="X27" s="23">
        <v>21.5542926423133</v>
      </c>
      <c r="Y27" s="23">
        <v>22.555691583085199</v>
      </c>
      <c r="Z27" s="23">
        <v>24.142658741967299</v>
      </c>
      <c r="AA27" s="23">
        <v>24.9836723923687</v>
      </c>
      <c r="AB27" s="23">
        <v>25.7773010814341</v>
      </c>
      <c r="AC27" s="23">
        <v>26.654083126876301</v>
      </c>
      <c r="AD27" s="23">
        <v>27.685120190456001</v>
      </c>
      <c r="AE27" s="23">
        <v>36.958093103765101</v>
      </c>
      <c r="AF27" s="23">
        <v>38.395320003517803</v>
      </c>
      <c r="AG27" s="23">
        <v>41.190330869628703</v>
      </c>
      <c r="AH27" s="23">
        <v>44.4011373383454</v>
      </c>
      <c r="AI27" s="23">
        <v>49.449165225484002</v>
      </c>
      <c r="AJ27" s="23">
        <v>52.591384350988598</v>
      </c>
      <c r="AK27" s="23">
        <v>55.727878733577299</v>
      </c>
      <c r="AL27" s="23">
        <v>60.835534776018498</v>
      </c>
      <c r="AM27" s="23">
        <v>62.827684410983998</v>
      </c>
      <c r="AN27" s="23">
        <v>59.675178940648202</v>
      </c>
      <c r="AO27" s="23">
        <v>58.051111892966702</v>
      </c>
      <c r="AP27" s="23">
        <v>59.838499406891799</v>
      </c>
      <c r="AQ27" s="23">
        <v>62.7307341943336</v>
      </c>
      <c r="AR27" s="23">
        <v>66.053958921503295</v>
      </c>
      <c r="AS27" s="23">
        <v>68.095506779585904</v>
      </c>
      <c r="AT27" s="23">
        <v>70.191342215954904</v>
      </c>
      <c r="AU27" s="23">
        <v>71.786902115985001</v>
      </c>
      <c r="AV27" s="23">
        <v>73.5296186823021</v>
      </c>
      <c r="AW27" s="23">
        <v>74.098202972859795</v>
      </c>
      <c r="AX27" s="23">
        <v>75.223266663239002</v>
      </c>
      <c r="AY27" s="23">
        <v>76.413692445717899</v>
      </c>
      <c r="AZ27" s="23">
        <v>77.680642830513904</v>
      </c>
      <c r="BA27" s="23">
        <v>78.032039205087102</v>
      </c>
      <c r="BB27" s="23">
        <v>78.368484575677797</v>
      </c>
      <c r="BC27" s="23">
        <v>79.673177087919299</v>
      </c>
      <c r="BD27" s="23">
        <v>80.223915827622093</v>
      </c>
      <c r="BE27" s="23">
        <v>80.587296157930098</v>
      </c>
      <c r="BF27" s="23">
        <v>80.942860768671594</v>
      </c>
      <c r="BG27" s="23">
        <v>82.222335046538802</v>
      </c>
      <c r="BH27" s="23">
        <v>85.059265199496707</v>
      </c>
      <c r="BI27" s="23">
        <v>89.300315023525897</v>
      </c>
      <c r="BJ27" s="23">
        <v>92.376773434464695</v>
      </c>
      <c r="BK27" s="23">
        <v>94.142190438085095</v>
      </c>
      <c r="BL27" s="23">
        <v>97.4228179936879</v>
      </c>
      <c r="BM27" s="23">
        <v>100</v>
      </c>
      <c r="BN27" s="23">
        <v>99.527693748507104</v>
      </c>
      <c r="BO27" s="23">
        <v>100.675630417463</v>
      </c>
      <c r="BP27" s="23">
        <v>102.975954355309</v>
      </c>
      <c r="BQ27" s="23">
        <v>104.099725498108</v>
      </c>
      <c r="BR27" s="23">
        <v>104.390039716057</v>
      </c>
      <c r="BS27" s="23">
        <v>103.762886514326</v>
      </c>
      <c r="BT27" s="23">
        <v>103.514600553882</v>
      </c>
      <c r="BV27" s="24">
        <v>36</v>
      </c>
      <c r="BW27">
        <f t="shared" si="0"/>
        <v>586.70386280981745</v>
      </c>
      <c r="BX27">
        <f t="shared" si="1"/>
        <v>445.58255395590186</v>
      </c>
      <c r="BY27">
        <f t="shared" si="2"/>
        <v>1.9682805811506685</v>
      </c>
      <c r="CB27" t="s">
        <v>535</v>
      </c>
      <c r="CC27">
        <v>39</v>
      </c>
      <c r="CD27" s="24" t="str">
        <f t="shared" si="3"/>
        <v>ren mining_sh nipa_code39</v>
      </c>
      <c r="CE27" s="24"/>
      <c r="CH27" t="s">
        <v>559</v>
      </c>
    </row>
    <row r="28" spans="1:86" ht="15.75" x14ac:dyDescent="0.25">
      <c r="A28" s="24" t="s">
        <v>456</v>
      </c>
      <c r="B28" s="24">
        <v>39</v>
      </c>
      <c r="C28" s="23">
        <v>24.353154974275402</v>
      </c>
      <c r="D28" s="23">
        <v>25.059043524254399</v>
      </c>
      <c r="E28" s="23">
        <v>25.059043524254399</v>
      </c>
      <c r="F28" s="23">
        <v>24.353154974275402</v>
      </c>
      <c r="G28" s="23">
        <v>26.1178763492229</v>
      </c>
      <c r="H28" s="23">
        <v>25.7649320742334</v>
      </c>
      <c r="I28" s="23">
        <v>26.823764899201901</v>
      </c>
      <c r="J28" s="23">
        <v>27.176709174191402</v>
      </c>
      <c r="K28" s="23">
        <v>26.823764899201901</v>
      </c>
      <c r="L28" s="23">
        <v>27.176709174191402</v>
      </c>
      <c r="M28" s="23">
        <v>28.5884862741494</v>
      </c>
      <c r="N28" s="23">
        <v>28.9414305491389</v>
      </c>
      <c r="O28" s="23">
        <v>29.647319099117901</v>
      </c>
      <c r="P28" s="23">
        <v>30.000263374107401</v>
      </c>
      <c r="Q28" s="23">
        <v>29.647319099117901</v>
      </c>
      <c r="R28" s="23">
        <v>29.294374824128401</v>
      </c>
      <c r="S28" s="23">
        <v>28.235541999159899</v>
      </c>
      <c r="T28" s="23">
        <v>27.882597724170399</v>
      </c>
      <c r="U28" s="23">
        <v>27.882597724170399</v>
      </c>
      <c r="V28" s="23">
        <v>28.5884862741494</v>
      </c>
      <c r="W28" s="23">
        <v>29.294374824128401</v>
      </c>
      <c r="X28" s="23">
        <v>30.706151924086399</v>
      </c>
      <c r="Y28" s="23">
        <v>32.1179290240444</v>
      </c>
      <c r="Z28" s="23">
        <v>34.235594673981403</v>
      </c>
      <c r="AA28" s="23">
        <v>34.941483223960397</v>
      </c>
      <c r="AB28" s="23">
        <v>35.294427498949901</v>
      </c>
      <c r="AC28" s="23">
        <v>36.000316048928902</v>
      </c>
      <c r="AD28" s="23">
        <v>37.412093148886903</v>
      </c>
      <c r="AE28" s="23">
        <v>45.529811473645303</v>
      </c>
      <c r="AF28" s="23">
        <v>48.000421398571802</v>
      </c>
      <c r="AG28" s="23">
        <v>49.0592542235403</v>
      </c>
      <c r="AH28" s="23">
        <v>53.647529798403802</v>
      </c>
      <c r="AI28" s="23">
        <v>60.000526748214803</v>
      </c>
      <c r="AJ28" s="23">
        <v>64.235858048088701</v>
      </c>
      <c r="AK28" s="23">
        <v>69.1770778979417</v>
      </c>
      <c r="AL28" s="23">
        <v>75.530074847752701</v>
      </c>
      <c r="AM28" s="23">
        <v>81.530127522574205</v>
      </c>
      <c r="AN28" s="23">
        <v>70.7267663883095</v>
      </c>
      <c r="AO28" s="23">
        <v>69.570808417759807</v>
      </c>
      <c r="AP28" s="23">
        <v>70.323925716165704</v>
      </c>
      <c r="AQ28" s="23">
        <v>69.849326337773206</v>
      </c>
      <c r="AR28" s="23">
        <v>71.602934792227998</v>
      </c>
      <c r="AS28" s="23">
        <v>72.527913469413093</v>
      </c>
      <c r="AT28" s="23">
        <v>74.431257898282496</v>
      </c>
      <c r="AU28" s="23">
        <v>76.851105489097094</v>
      </c>
      <c r="AV28" s="23">
        <v>77.947039047754302</v>
      </c>
      <c r="AW28" s="23">
        <v>76.313187883806705</v>
      </c>
      <c r="AX28" s="23">
        <v>77.260037033263004</v>
      </c>
      <c r="AY28" s="23">
        <v>77.857342904809798</v>
      </c>
      <c r="AZ28" s="23">
        <v>79.3485211925248</v>
      </c>
      <c r="BA28" s="23">
        <v>80.151824837083794</v>
      </c>
      <c r="BB28" s="23">
        <v>80.058084824488603</v>
      </c>
      <c r="BC28" s="23">
        <v>79.970992161311898</v>
      </c>
      <c r="BD28" s="23">
        <v>79.949759762373901</v>
      </c>
      <c r="BE28" s="23">
        <v>81.419759529895501</v>
      </c>
      <c r="BF28" s="23">
        <v>83.141828304147396</v>
      </c>
      <c r="BG28" s="23">
        <v>83.149520352998394</v>
      </c>
      <c r="BH28" s="23">
        <v>84.480831084204794</v>
      </c>
      <c r="BI28" s="23">
        <v>87.769912100057496</v>
      </c>
      <c r="BJ28" s="23">
        <v>91.574232064759599</v>
      </c>
      <c r="BK28" s="23">
        <v>94.408939168838103</v>
      </c>
      <c r="BL28" s="23">
        <v>98.918227495579103</v>
      </c>
      <c r="BM28" s="23">
        <v>100</v>
      </c>
      <c r="BN28" s="23">
        <v>100.694086884198</v>
      </c>
      <c r="BO28" s="23">
        <v>98.9213484852162</v>
      </c>
      <c r="BP28" s="23">
        <v>100.728337576732</v>
      </c>
      <c r="BQ28" s="23">
        <v>100.046207894483</v>
      </c>
      <c r="BR28" s="23">
        <v>100.019297203649</v>
      </c>
      <c r="BS28" s="23">
        <v>98.387129450291496</v>
      </c>
      <c r="BT28" s="23">
        <v>96.581206436326795</v>
      </c>
      <c r="BV28" s="24">
        <v>39</v>
      </c>
      <c r="BW28">
        <f t="shared" si="0"/>
        <v>296.58601334548626</v>
      </c>
      <c r="BX28">
        <f t="shared" si="1"/>
        <v>221.93452848045331</v>
      </c>
      <c r="BY28">
        <f t="shared" si="2"/>
        <v>1.5035403802658553</v>
      </c>
      <c r="CB28" t="s">
        <v>536</v>
      </c>
      <c r="CC28">
        <v>40</v>
      </c>
      <c r="CD28" s="24" t="str">
        <f t="shared" si="3"/>
        <v>ren service_sh nipa_code40</v>
      </c>
      <c r="CE28" s="24"/>
      <c r="CH28" t="s">
        <v>560</v>
      </c>
    </row>
    <row r="29" spans="1:86" ht="15.75" x14ac:dyDescent="0.25">
      <c r="A29" s="24" t="s">
        <v>124</v>
      </c>
      <c r="B29" s="24">
        <v>40</v>
      </c>
      <c r="C29" s="23">
        <v>218.996131785366</v>
      </c>
      <c r="D29" s="23">
        <v>228.026900106412</v>
      </c>
      <c r="E29" s="23">
        <v>229.15574614654199</v>
      </c>
      <c r="F29" s="23">
        <v>215.609593664973</v>
      </c>
      <c r="G29" s="23">
        <v>214.480747624842</v>
      </c>
      <c r="H29" s="23">
        <v>209.96536346432001</v>
      </c>
      <c r="I29" s="23">
        <v>205.449979303796</v>
      </c>
      <c r="J29" s="23">
        <v>194.16151890248901</v>
      </c>
      <c r="K29" s="23">
        <v>185.13075058144301</v>
      </c>
      <c r="L29" s="23">
        <v>180.61536642092</v>
      </c>
      <c r="M29" s="23">
        <v>174.971136220266</v>
      </c>
      <c r="N29" s="23">
        <v>163.68267581895901</v>
      </c>
      <c r="O29" s="23">
        <v>150.13652333739</v>
      </c>
      <c r="P29" s="23">
        <v>143.363447096605</v>
      </c>
      <c r="Q29" s="23">
        <v>135.46152481569001</v>
      </c>
      <c r="R29" s="23">
        <v>128.688448574906</v>
      </c>
      <c r="S29" s="23">
        <v>125.30191045451301</v>
      </c>
      <c r="T29" s="23">
        <v>120.78652629398999</v>
      </c>
      <c r="U29" s="23">
        <v>114.013450053206</v>
      </c>
      <c r="V29" s="23">
        <v>110.626911932813</v>
      </c>
      <c r="W29" s="23">
        <v>104.98268173216</v>
      </c>
      <c r="X29" s="23">
        <v>101.596143611768</v>
      </c>
      <c r="Y29" s="23">
        <v>103.85383569202899</v>
      </c>
      <c r="Z29" s="23">
        <v>106.11152777229</v>
      </c>
      <c r="AA29" s="23">
        <v>109.498065892683</v>
      </c>
      <c r="AB29" s="23">
        <v>112.88460401307501</v>
      </c>
      <c r="AC29" s="23">
        <v>115.14229609333699</v>
      </c>
      <c r="AD29" s="23">
        <v>116.271142133467</v>
      </c>
      <c r="AE29" s="23">
        <v>130.946140655167</v>
      </c>
      <c r="AF29" s="23">
        <v>129.81729461503599</v>
      </c>
      <c r="AG29" s="23">
        <v>130.946140655167</v>
      </c>
      <c r="AH29" s="23">
        <v>134.332678775559</v>
      </c>
      <c r="AI29" s="23">
        <v>141.10575501634401</v>
      </c>
      <c r="AJ29" s="23">
        <v>146.749985216998</v>
      </c>
      <c r="AK29" s="23">
        <v>155.780753538043</v>
      </c>
      <c r="AL29" s="23">
        <v>156.90959957817401</v>
      </c>
      <c r="AM29" s="23">
        <v>159.167291658436</v>
      </c>
      <c r="AN29" s="23">
        <v>158.347357303412</v>
      </c>
      <c r="AO29" s="23">
        <v>156.28315514533799</v>
      </c>
      <c r="AP29" s="23">
        <v>153.663827788845</v>
      </c>
      <c r="AQ29" s="23">
        <v>150.30551765434299</v>
      </c>
      <c r="AR29" s="23">
        <v>149.438357302741</v>
      </c>
      <c r="AS29" s="23">
        <v>149.94152713341501</v>
      </c>
      <c r="AT29" s="23">
        <v>149.868205902695</v>
      </c>
      <c r="AU29" s="23">
        <v>148.29948175599301</v>
      </c>
      <c r="AV29" s="23">
        <v>145.464580583447</v>
      </c>
      <c r="AW29" s="23">
        <v>142.359748470803</v>
      </c>
      <c r="AX29" s="23">
        <v>139.22198020405699</v>
      </c>
      <c r="AY29" s="23">
        <v>137.65575552130801</v>
      </c>
      <c r="AZ29" s="23">
        <v>134.811910427963</v>
      </c>
      <c r="BA29" s="23">
        <v>131.26516210492301</v>
      </c>
      <c r="BB29" s="23">
        <v>126.646723155071</v>
      </c>
      <c r="BC29" s="23">
        <v>122.646206345092</v>
      </c>
      <c r="BD29" s="23">
        <v>118.208912222534</v>
      </c>
      <c r="BE29" s="23">
        <v>114.35795257424699</v>
      </c>
      <c r="BF29" s="23">
        <v>110.731542745635</v>
      </c>
      <c r="BG29" s="23">
        <v>106.983764842163</v>
      </c>
      <c r="BH29" s="23">
        <v>104.331558177689</v>
      </c>
      <c r="BI29" s="23">
        <v>103.895839382052</v>
      </c>
      <c r="BJ29" s="23">
        <v>102.548506750819</v>
      </c>
      <c r="BK29" s="23">
        <v>103.19771168768899</v>
      </c>
      <c r="BL29" s="23">
        <v>102.396775673574</v>
      </c>
      <c r="BM29" s="23">
        <v>100</v>
      </c>
      <c r="BN29" s="23">
        <v>96.437030778692105</v>
      </c>
      <c r="BO29" s="23">
        <v>94.7538320006269</v>
      </c>
      <c r="BP29" s="23">
        <v>91.879872609750606</v>
      </c>
      <c r="BQ29" s="23">
        <v>88.1535471543109</v>
      </c>
      <c r="BR29" s="23">
        <v>84.878991509169296</v>
      </c>
      <c r="BS29" s="23">
        <v>81.891199287590496</v>
      </c>
      <c r="BT29" s="23">
        <v>78.630329936471398</v>
      </c>
      <c r="BV29" s="24">
        <v>40</v>
      </c>
      <c r="BW29">
        <f t="shared" si="0"/>
        <v>-63.531154342486317</v>
      </c>
      <c r="BX29">
        <f t="shared" si="1"/>
        <v>-45.153153381219546</v>
      </c>
      <c r="BY29">
        <f t="shared" si="2"/>
        <v>0.5358115015834678</v>
      </c>
      <c r="CB29" t="s">
        <v>537</v>
      </c>
      <c r="CC29">
        <v>41</v>
      </c>
      <c r="CD29" s="24" t="str">
        <f t="shared" si="3"/>
        <v>ren electrical_sh nipa_code41</v>
      </c>
      <c r="CE29" s="24"/>
      <c r="CH29" t="s">
        <v>561</v>
      </c>
    </row>
    <row r="30" spans="1:86" ht="15.75" x14ac:dyDescent="0.25">
      <c r="A30" s="24" t="s">
        <v>457</v>
      </c>
      <c r="B30" s="24">
        <v>41</v>
      </c>
      <c r="C30" s="23">
        <v>32.490030968928302</v>
      </c>
      <c r="D30" s="23">
        <v>31.656953251776301</v>
      </c>
      <c r="E30" s="23">
        <v>38.321574988992403</v>
      </c>
      <c r="F30" s="23">
        <v>30.8238755346243</v>
      </c>
      <c r="G30" s="23">
        <v>33.7396475446563</v>
      </c>
      <c r="H30" s="23">
        <v>37.905036130416399</v>
      </c>
      <c r="I30" s="23">
        <v>34.989264120384298</v>
      </c>
      <c r="J30" s="23">
        <v>34.989264120384298</v>
      </c>
      <c r="K30" s="23">
        <v>33.7396475446563</v>
      </c>
      <c r="L30" s="23">
        <v>35.405802978960303</v>
      </c>
      <c r="M30" s="23">
        <v>34.156186403232297</v>
      </c>
      <c r="N30" s="23">
        <v>34.156186403232297</v>
      </c>
      <c r="O30" s="23">
        <v>33.323108686080303</v>
      </c>
      <c r="P30" s="23">
        <v>35.405802978960303</v>
      </c>
      <c r="Q30" s="23">
        <v>33.7396475446563</v>
      </c>
      <c r="R30" s="23">
        <v>33.7396475446563</v>
      </c>
      <c r="S30" s="23">
        <v>33.323108686080303</v>
      </c>
      <c r="T30" s="23">
        <v>33.323108686080303</v>
      </c>
      <c r="U30" s="23">
        <v>33.7396475446563</v>
      </c>
      <c r="V30" s="23">
        <v>33.7396475446563</v>
      </c>
      <c r="W30" s="23">
        <v>34.156186403232297</v>
      </c>
      <c r="X30" s="23">
        <v>35.405802978960303</v>
      </c>
      <c r="Y30" s="23">
        <v>37.905036130416399</v>
      </c>
      <c r="Z30" s="23">
        <v>38.7381138475684</v>
      </c>
      <c r="AA30" s="23">
        <v>41.6538858576004</v>
      </c>
      <c r="AB30" s="23">
        <v>41.6538858576004</v>
      </c>
      <c r="AC30" s="23">
        <v>43.320041291904403</v>
      </c>
      <c r="AD30" s="23">
        <v>44.986196726208398</v>
      </c>
      <c r="AE30" s="23">
        <v>53.733512756304499</v>
      </c>
      <c r="AF30" s="23">
        <v>52.067357322000497</v>
      </c>
      <c r="AG30" s="23">
        <v>54.5665904734565</v>
      </c>
      <c r="AH30" s="23">
        <v>56.232745907760503</v>
      </c>
      <c r="AI30" s="23">
        <v>59.148517917792603</v>
      </c>
      <c r="AJ30" s="23">
        <v>68.312372806464595</v>
      </c>
      <c r="AK30" s="23">
        <v>69.145450523616603</v>
      </c>
      <c r="AL30" s="23">
        <v>75.393533402256693</v>
      </c>
      <c r="AM30" s="23">
        <v>78.309305412288694</v>
      </c>
      <c r="AN30" s="23">
        <v>73.913863198866693</v>
      </c>
      <c r="AO30" s="23">
        <v>75.816601415574297</v>
      </c>
      <c r="AP30" s="23">
        <v>76.994073737504493</v>
      </c>
      <c r="AQ30" s="23">
        <v>80.578554234240301</v>
      </c>
      <c r="AR30" s="23">
        <v>82.644718292362498</v>
      </c>
      <c r="AS30" s="23">
        <v>83.701664427657505</v>
      </c>
      <c r="AT30" s="23">
        <v>84.836819021427203</v>
      </c>
      <c r="AU30" s="23">
        <v>85.075377868994806</v>
      </c>
      <c r="AV30" s="23">
        <v>85.957303931549404</v>
      </c>
      <c r="AW30" s="23">
        <v>85.851218064277901</v>
      </c>
      <c r="AX30" s="23">
        <v>86.103603145729096</v>
      </c>
      <c r="AY30" s="23">
        <v>88.522799958400299</v>
      </c>
      <c r="AZ30" s="23">
        <v>88.9990099344664</v>
      </c>
      <c r="BA30" s="23">
        <v>87.936470729392099</v>
      </c>
      <c r="BB30" s="23">
        <v>87.546054623131994</v>
      </c>
      <c r="BC30" s="23">
        <v>87.438309318657005</v>
      </c>
      <c r="BD30" s="23">
        <v>87.710010899689493</v>
      </c>
      <c r="BE30" s="23">
        <v>88.0637415980611</v>
      </c>
      <c r="BF30" s="23">
        <v>87.438711334522395</v>
      </c>
      <c r="BG30" s="23">
        <v>87.843550885492604</v>
      </c>
      <c r="BH30" s="23">
        <v>89.437072582600393</v>
      </c>
      <c r="BI30" s="23">
        <v>91.256391784436303</v>
      </c>
      <c r="BJ30" s="23">
        <v>93.522904872687405</v>
      </c>
      <c r="BK30" s="23">
        <v>97.358697962132695</v>
      </c>
      <c r="BL30" s="23">
        <v>100.589142187238</v>
      </c>
      <c r="BM30" s="23">
        <v>100</v>
      </c>
      <c r="BN30" s="23">
        <v>98.599227211277693</v>
      </c>
      <c r="BO30" s="23">
        <v>101.137478141077</v>
      </c>
      <c r="BP30" s="23">
        <v>103.17852380082699</v>
      </c>
      <c r="BQ30" s="23">
        <v>102.654368633779</v>
      </c>
      <c r="BR30" s="23">
        <v>102.089879409014</v>
      </c>
      <c r="BS30" s="23">
        <v>102.45271790954099</v>
      </c>
      <c r="BT30" s="23">
        <v>102.18060347986901</v>
      </c>
      <c r="BV30" s="24">
        <v>41</v>
      </c>
      <c r="BW30">
        <f t="shared" si="0"/>
        <v>231.49823540226166</v>
      </c>
      <c r="BX30">
        <f t="shared" si="1"/>
        <v>188.59846376196933</v>
      </c>
      <c r="BY30">
        <f t="shared" si="2"/>
        <v>1.4957847207175237</v>
      </c>
      <c r="CB30" t="s">
        <v>539</v>
      </c>
      <c r="CC30">
        <v>2225</v>
      </c>
      <c r="CD30" s="24" t="str">
        <f t="shared" si="3"/>
        <v>ren cars_trucks_sh nipa_code2225</v>
      </c>
      <c r="CH30" t="s">
        <v>562</v>
      </c>
    </row>
    <row r="31" spans="1:86" ht="15.75" x14ac:dyDescent="0.25">
      <c r="A31" s="24" t="s">
        <v>54</v>
      </c>
      <c r="B31" s="24">
        <v>29</v>
      </c>
      <c r="C31" s="23">
        <v>47.268649987497902</v>
      </c>
      <c r="D31" s="23">
        <v>46.791188876513097</v>
      </c>
      <c r="E31" s="23">
        <v>47.268649987497902</v>
      </c>
      <c r="F31" s="23">
        <v>41.539116655679997</v>
      </c>
      <c r="G31" s="23">
        <v>43.448961099619297</v>
      </c>
      <c r="H31" s="23">
        <v>45.358805543558603</v>
      </c>
      <c r="I31" s="23">
        <v>46.313727765528299</v>
      </c>
      <c r="J31" s="23">
        <v>43.926422210604102</v>
      </c>
      <c r="K31" s="23">
        <v>40.584194433710302</v>
      </c>
      <c r="L31" s="23">
        <v>40.106733322725503</v>
      </c>
      <c r="M31" s="23">
        <v>40.584194433710302</v>
      </c>
      <c r="N31" s="23">
        <v>40.584194433710302</v>
      </c>
      <c r="O31" s="23">
        <v>39.1518111007559</v>
      </c>
      <c r="P31" s="23">
        <v>39.629272211740698</v>
      </c>
      <c r="Q31" s="23">
        <v>39.629272211740698</v>
      </c>
      <c r="R31" s="23">
        <v>38.196888878786197</v>
      </c>
      <c r="S31" s="23">
        <v>38.196888878786197</v>
      </c>
      <c r="T31" s="23">
        <v>37.241966656816501</v>
      </c>
      <c r="U31" s="23">
        <v>37.719427767801399</v>
      </c>
      <c r="V31" s="23">
        <v>37.241966656816501</v>
      </c>
      <c r="W31" s="23">
        <v>39.1518111007559</v>
      </c>
      <c r="X31" s="23">
        <v>40.106733322725503</v>
      </c>
      <c r="Y31" s="23">
        <v>41.539116655679997</v>
      </c>
      <c r="Z31" s="23">
        <v>43.448961099619297</v>
      </c>
      <c r="AA31" s="23">
        <v>47.7461110984827</v>
      </c>
      <c r="AB31" s="23">
        <v>47.7461110984827</v>
      </c>
      <c r="AC31" s="23">
        <v>47.7461110984827</v>
      </c>
      <c r="AD31" s="23">
        <v>47.7461110984827</v>
      </c>
      <c r="AE31" s="23">
        <v>60.637561095073103</v>
      </c>
      <c r="AF31" s="23">
        <v>61.592483317042799</v>
      </c>
      <c r="AG31" s="23">
        <v>61.592483317042799</v>
      </c>
      <c r="AH31" s="23">
        <v>62.547405539012402</v>
      </c>
      <c r="AI31" s="23">
        <v>68.276938870830307</v>
      </c>
      <c r="AJ31" s="23">
        <v>69.709322203784794</v>
      </c>
      <c r="AK31" s="23">
        <v>73.051549980678601</v>
      </c>
      <c r="AL31" s="23">
        <v>82.600772200375204</v>
      </c>
      <c r="AM31" s="23">
        <v>83.5556944223448</v>
      </c>
      <c r="AN31" s="23">
        <v>85.221696183540701</v>
      </c>
      <c r="AO31" s="23">
        <v>85.087909589525196</v>
      </c>
      <c r="AP31" s="23">
        <v>86.427489192492502</v>
      </c>
      <c r="AQ31" s="23">
        <v>87.331083447995098</v>
      </c>
      <c r="AR31" s="23">
        <v>89.352750741112501</v>
      </c>
      <c r="AS31" s="23">
        <v>91.879179270772994</v>
      </c>
      <c r="AT31" s="23">
        <v>94.013185851721502</v>
      </c>
      <c r="AU31" s="23">
        <v>95.473557791624302</v>
      </c>
      <c r="AV31" s="23">
        <v>95.744438504507698</v>
      </c>
      <c r="AW31" s="23">
        <v>96.351562411708898</v>
      </c>
      <c r="AX31" s="23">
        <v>96.832966035481107</v>
      </c>
      <c r="AY31" s="23">
        <v>97.653763602317994</v>
      </c>
      <c r="AZ31" s="23">
        <v>98.154834821323405</v>
      </c>
      <c r="BA31" s="23">
        <v>97.5491024680572</v>
      </c>
      <c r="BB31" s="23">
        <v>96.880033676170299</v>
      </c>
      <c r="BC31" s="23">
        <v>96.170601674179693</v>
      </c>
      <c r="BD31" s="23">
        <v>95.796039670625703</v>
      </c>
      <c r="BE31" s="23">
        <v>95.621969057471603</v>
      </c>
      <c r="BF31" s="23">
        <v>95.007246355506496</v>
      </c>
      <c r="BG31" s="23">
        <v>94.768970326281604</v>
      </c>
      <c r="BH31" s="23">
        <v>94.852119254215296</v>
      </c>
      <c r="BI31" s="23">
        <v>95.940801947208698</v>
      </c>
      <c r="BJ31" s="23">
        <v>97.428359849808601</v>
      </c>
      <c r="BK31" s="23">
        <v>98.1905283047045</v>
      </c>
      <c r="BL31" s="23">
        <v>99.835014886423295</v>
      </c>
      <c r="BM31" s="23">
        <v>100</v>
      </c>
      <c r="BN31" s="23">
        <v>98.6530644857271</v>
      </c>
      <c r="BO31" s="23">
        <v>98.430886283465995</v>
      </c>
      <c r="BP31" s="23">
        <v>98.143451993025295</v>
      </c>
      <c r="BQ31" s="23">
        <v>97.153819901880894</v>
      </c>
      <c r="BR31" s="23">
        <v>96.869851772488403</v>
      </c>
      <c r="BS31" s="23">
        <v>95.890378448113694</v>
      </c>
      <c r="BT31" s="23">
        <v>94.501382701695405</v>
      </c>
      <c r="BV31" s="24">
        <v>29</v>
      </c>
      <c r="BW31">
        <f t="shared" si="0"/>
        <v>127.49974075044138</v>
      </c>
      <c r="BX31">
        <f t="shared" si="1"/>
        <v>138.46358367817339</v>
      </c>
      <c r="BY31">
        <f t="shared" si="2"/>
        <v>1.3556491400882471</v>
      </c>
    </row>
    <row r="32" spans="1:86" ht="15.75" x14ac:dyDescent="0.25">
      <c r="A32" s="24"/>
      <c r="B32" s="24">
        <v>2225</v>
      </c>
      <c r="C32" s="28">
        <f>+AVERAGE(C20,C21)</f>
        <v>73.786308809537005</v>
      </c>
      <c r="D32" s="28">
        <f t="shared" ref="D32:BO32" si="4">+AVERAGE(D20,D21)</f>
        <v>80.028680493580453</v>
      </c>
      <c r="E32" s="28">
        <f t="shared" si="4"/>
        <v>70.326743387179192</v>
      </c>
      <c r="F32" s="28">
        <f t="shared" si="4"/>
        <v>68.793026494013702</v>
      </c>
      <c r="G32" s="28">
        <f t="shared" si="4"/>
        <v>71.218510770613989</v>
      </c>
      <c r="H32" s="28">
        <f t="shared" si="4"/>
        <v>76.746238484486653</v>
      </c>
      <c r="I32" s="28">
        <f t="shared" si="4"/>
        <v>76.246602737078604</v>
      </c>
      <c r="J32" s="28">
        <f t="shared" si="4"/>
        <v>72.287401567312742</v>
      </c>
      <c r="K32" s="28">
        <f t="shared" si="4"/>
        <v>75.961975212433245</v>
      </c>
      <c r="L32" s="28">
        <f t="shared" si="4"/>
        <v>74.178440445563751</v>
      </c>
      <c r="M32" s="28">
        <f t="shared" si="4"/>
        <v>76.281412388019959</v>
      </c>
      <c r="N32" s="28">
        <f t="shared" si="4"/>
        <v>65.225956960274601</v>
      </c>
      <c r="O32" s="28">
        <f t="shared" si="4"/>
        <v>67.116995838525497</v>
      </c>
      <c r="P32" s="28">
        <f t="shared" si="4"/>
        <v>65.548469294418652</v>
      </c>
      <c r="Q32" s="28">
        <f t="shared" si="4"/>
        <v>65.905791279504058</v>
      </c>
      <c r="R32" s="28">
        <f t="shared" si="4"/>
        <v>65.371345881154696</v>
      </c>
      <c r="S32" s="28">
        <f t="shared" si="4"/>
        <v>65.870981628562745</v>
      </c>
      <c r="T32" s="28">
        <f t="shared" si="4"/>
        <v>63.303183589639744</v>
      </c>
      <c r="U32" s="28">
        <f t="shared" si="4"/>
        <v>63.16086982731705</v>
      </c>
      <c r="V32" s="28">
        <f t="shared" si="4"/>
        <v>58.275091623175157</v>
      </c>
      <c r="W32" s="28">
        <f t="shared" si="4"/>
        <v>57.775455875767108</v>
      </c>
      <c r="X32" s="28">
        <f t="shared" si="4"/>
        <v>58.13277786085245</v>
      </c>
      <c r="Y32" s="28">
        <f t="shared" si="4"/>
        <v>56.099425220278846</v>
      </c>
      <c r="Z32" s="28">
        <f t="shared" si="4"/>
        <v>59.166859006609954</v>
      </c>
      <c r="AA32" s="28">
        <f t="shared" si="4"/>
        <v>62.376606555263649</v>
      </c>
      <c r="AB32" s="28">
        <f t="shared" si="4"/>
        <v>64.194950973074555</v>
      </c>
      <c r="AC32" s="28">
        <f t="shared" si="4"/>
        <v>63.16086982731705</v>
      </c>
      <c r="AD32" s="28">
        <f t="shared" si="4"/>
        <v>64.157066163575806</v>
      </c>
      <c r="AE32" s="28">
        <f t="shared" si="4"/>
        <v>76.354106848459949</v>
      </c>
      <c r="AF32" s="28">
        <f t="shared" si="4"/>
        <v>81.454893275364697</v>
      </c>
      <c r="AG32" s="28">
        <f t="shared" si="4"/>
        <v>80.705439654252601</v>
      </c>
      <c r="AH32" s="28">
        <f t="shared" si="4"/>
        <v>87.659380149909396</v>
      </c>
      <c r="AI32" s="28">
        <f t="shared" si="4"/>
        <v>84.841764237282248</v>
      </c>
      <c r="AJ32" s="28">
        <f t="shared" si="4"/>
        <v>94.863138519270251</v>
      </c>
      <c r="AK32" s="28">
        <f t="shared" si="4"/>
        <v>104.63469492755419</v>
      </c>
      <c r="AL32" s="28">
        <f t="shared" si="4"/>
        <v>111.69613953459211</v>
      </c>
      <c r="AM32" s="28">
        <f t="shared" si="4"/>
        <v>117.5811892335505</v>
      </c>
      <c r="AN32" s="28">
        <f t="shared" si="4"/>
        <v>107.5522078712373</v>
      </c>
      <c r="AO32" s="28">
        <f t="shared" si="4"/>
        <v>107.33464445144925</v>
      </c>
      <c r="AP32" s="28">
        <f t="shared" si="4"/>
        <v>110.96124694945939</v>
      </c>
      <c r="AQ32" s="28">
        <f t="shared" si="4"/>
        <v>108.67570834534465</v>
      </c>
      <c r="AR32" s="28">
        <f t="shared" si="4"/>
        <v>107.7049163325385</v>
      </c>
      <c r="AS32" s="28">
        <f t="shared" si="4"/>
        <v>110.36153594334525</v>
      </c>
      <c r="AT32" s="28">
        <f t="shared" si="4"/>
        <v>112.94420215125675</v>
      </c>
      <c r="AU32" s="28">
        <f t="shared" si="4"/>
        <v>115.92378393382145</v>
      </c>
      <c r="AV32" s="28">
        <f t="shared" si="4"/>
        <v>115.85445110751161</v>
      </c>
      <c r="AW32" s="28">
        <f t="shared" si="4"/>
        <v>114.56915141275735</v>
      </c>
      <c r="AX32" s="28">
        <f t="shared" si="4"/>
        <v>116.22699340271255</v>
      </c>
      <c r="AY32" s="28">
        <f t="shared" si="4"/>
        <v>113.41098170701075</v>
      </c>
      <c r="AZ32" s="28">
        <f t="shared" si="4"/>
        <v>113.1075524795404</v>
      </c>
      <c r="BA32" s="28">
        <f t="shared" si="4"/>
        <v>114.07421705898639</v>
      </c>
      <c r="BB32" s="28">
        <f t="shared" si="4"/>
        <v>110.91919717357615</v>
      </c>
      <c r="BC32" s="28">
        <f t="shared" si="4"/>
        <v>108.98985172754435</v>
      </c>
      <c r="BD32" s="28">
        <f t="shared" si="4"/>
        <v>105.70449335238899</v>
      </c>
      <c r="BE32" s="28">
        <f t="shared" si="4"/>
        <v>101.0738744764798</v>
      </c>
      <c r="BF32" s="28">
        <f t="shared" si="4"/>
        <v>99.786787484143645</v>
      </c>
      <c r="BG32" s="28">
        <f t="shared" si="4"/>
        <v>98.844774446172394</v>
      </c>
      <c r="BH32" s="28">
        <f t="shared" si="4"/>
        <v>99.841720468588903</v>
      </c>
      <c r="BI32" s="28">
        <f t="shared" si="4"/>
        <v>96.914949674603406</v>
      </c>
      <c r="BJ32" s="28">
        <f t="shared" si="4"/>
        <v>94.995935035473352</v>
      </c>
      <c r="BK32" s="28">
        <f t="shared" si="4"/>
        <v>94.760955091606903</v>
      </c>
      <c r="BL32" s="28">
        <f t="shared" si="4"/>
        <v>91.68816311214141</v>
      </c>
      <c r="BM32" s="28">
        <f t="shared" si="4"/>
        <v>100</v>
      </c>
      <c r="BN32" s="28">
        <f t="shared" si="4"/>
        <v>86.502649833806245</v>
      </c>
      <c r="BO32" s="28">
        <f t="shared" si="4"/>
        <v>86.173715995212859</v>
      </c>
      <c r="BP32" s="28">
        <f t="shared" ref="BP32:BT32" si="5">+AVERAGE(BP20,BP21)</f>
        <v>88.388666056522354</v>
      </c>
      <c r="BQ32" s="28">
        <f t="shared" si="5"/>
        <v>84.8248397673797</v>
      </c>
      <c r="BR32" s="28">
        <f t="shared" si="5"/>
        <v>84.070349609551556</v>
      </c>
      <c r="BS32" s="28">
        <f t="shared" si="5"/>
        <v>83.794011883372207</v>
      </c>
      <c r="BT32" s="28">
        <f t="shared" si="5"/>
        <v>83.190546697509802</v>
      </c>
      <c r="BV32" s="24">
        <v>2225</v>
      </c>
      <c r="BW32">
        <f t="shared" si="0"/>
        <v>20.928749521943125</v>
      </c>
      <c r="BX32">
        <f t="shared" si="1"/>
        <v>26.914552838525772</v>
      </c>
      <c r="BY32">
        <f t="shared" si="2"/>
        <v>0.87695334558861016</v>
      </c>
      <c r="CD32" s="24"/>
      <c r="CE32" s="24">
        <v>2225</v>
      </c>
    </row>
    <row r="33" spans="1:74" ht="15.75" x14ac:dyDescent="0.25">
      <c r="A33" s="69" t="s">
        <v>578</v>
      </c>
      <c r="B33" s="69">
        <v>99</v>
      </c>
      <c r="P33">
        <v>348.9701237346971</v>
      </c>
      <c r="Q33">
        <v>336.14519352399492</v>
      </c>
      <c r="R33">
        <v>327.08947026701372</v>
      </c>
      <c r="S33">
        <v>316.35173420735453</v>
      </c>
      <c r="T33">
        <v>306.01233331837182</v>
      </c>
      <c r="U33">
        <v>300.07813386999067</v>
      </c>
      <c r="V33">
        <v>291.34873196324315</v>
      </c>
      <c r="W33">
        <v>282.33226050250414</v>
      </c>
      <c r="X33">
        <v>275.16194385652318</v>
      </c>
      <c r="Y33">
        <v>269.28108481940006</v>
      </c>
      <c r="Z33">
        <v>264.12679694431336</v>
      </c>
      <c r="AA33">
        <v>259.64199610583881</v>
      </c>
      <c r="AB33">
        <v>252.21207985048605</v>
      </c>
      <c r="AC33">
        <v>245.43536397115813</v>
      </c>
      <c r="AD33">
        <v>241.46174821709945</v>
      </c>
      <c r="AE33">
        <v>238.92489880322853</v>
      </c>
      <c r="AF33">
        <v>236.6228519471687</v>
      </c>
      <c r="AG33">
        <v>231.62886329860447</v>
      </c>
      <c r="AH33">
        <v>227.24065294209163</v>
      </c>
      <c r="AI33">
        <v>220.84822352503917</v>
      </c>
      <c r="AJ33">
        <v>217.92524391841027</v>
      </c>
      <c r="AK33">
        <v>214.73745359846129</v>
      </c>
      <c r="AL33">
        <v>212.29600103762903</v>
      </c>
      <c r="AM33">
        <v>209.30559487678457</v>
      </c>
      <c r="AN33">
        <v>204.14844385176656</v>
      </c>
      <c r="AO33">
        <v>198.70739912038306</v>
      </c>
      <c r="AP33">
        <v>193.38015559325791</v>
      </c>
      <c r="AQ33">
        <v>187.14278887992583</v>
      </c>
      <c r="AR33">
        <v>182.69486290962701</v>
      </c>
      <c r="AS33">
        <v>178.11164973258767</v>
      </c>
      <c r="AT33">
        <v>171.64547884773299</v>
      </c>
      <c r="AU33">
        <v>166.11783493704496</v>
      </c>
      <c r="AV33">
        <v>162.24537018032242</v>
      </c>
      <c r="AW33">
        <v>154.55496622248398</v>
      </c>
      <c r="AX33">
        <v>150.80986533976173</v>
      </c>
      <c r="AY33">
        <v>145.97442853475863</v>
      </c>
      <c r="AZ33">
        <v>142.42979645987049</v>
      </c>
      <c r="BA33">
        <v>138.26660580484437</v>
      </c>
      <c r="BB33">
        <v>133.74562755145436</v>
      </c>
      <c r="BC33">
        <v>129.37829604819467</v>
      </c>
      <c r="BD33">
        <v>126.64626576601195</v>
      </c>
      <c r="BE33">
        <v>124.52526313122338</v>
      </c>
      <c r="BF33">
        <v>121.62660579301235</v>
      </c>
      <c r="BG33">
        <v>118.00815225590489</v>
      </c>
      <c r="BH33">
        <v>113.90269320138191</v>
      </c>
      <c r="BI33">
        <v>110.0864179357667</v>
      </c>
      <c r="BJ33">
        <v>107.1100335405019</v>
      </c>
      <c r="BK33">
        <v>104.75725811558205</v>
      </c>
      <c r="BL33">
        <v>102.13926256690969</v>
      </c>
      <c r="BM33">
        <v>100</v>
      </c>
      <c r="BN33">
        <v>96.816199128025389</v>
      </c>
      <c r="BO33">
        <v>94.548448510059387</v>
      </c>
      <c r="BP33">
        <v>91.990193330151982</v>
      </c>
      <c r="BQ33">
        <v>89.661384036954999</v>
      </c>
      <c r="BR33">
        <v>87.370187523784082</v>
      </c>
      <c r="BS33">
        <v>85.102532439013288</v>
      </c>
      <c r="BT33">
        <v>82.904796580369435</v>
      </c>
    </row>
    <row r="34" spans="1:74" ht="15.75" x14ac:dyDescent="0.25">
      <c r="A34" s="31" t="s">
        <v>460</v>
      </c>
      <c r="B34" s="32"/>
      <c r="C34" s="33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</row>
    <row r="35" spans="1:74" ht="15.75" x14ac:dyDescent="0.25">
      <c r="A35" s="29" t="s">
        <v>246</v>
      </c>
      <c r="B35" s="29" t="s">
        <v>367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</row>
    <row r="36" spans="1:74" ht="15.75" x14ac:dyDescent="0.25">
      <c r="A36" s="29" t="s">
        <v>85</v>
      </c>
      <c r="B36" s="29">
        <v>13</v>
      </c>
      <c r="C36" s="28">
        <v>51.249911871822697</v>
      </c>
      <c r="D36" s="28">
        <v>50.264336643518398</v>
      </c>
      <c r="E36" s="28">
        <v>52.235487100127003</v>
      </c>
      <c r="F36" s="28">
        <v>49.771549029366298</v>
      </c>
      <c r="G36" s="28">
        <v>51.249911871822697</v>
      </c>
      <c r="H36" s="28">
        <v>50.264336643518398</v>
      </c>
      <c r="I36" s="28">
        <v>50.264336643518398</v>
      </c>
      <c r="J36" s="28">
        <v>50.264336643518398</v>
      </c>
      <c r="K36" s="28">
        <v>46.322035730301302</v>
      </c>
      <c r="L36" s="28">
        <v>45.829248116149103</v>
      </c>
      <c r="M36" s="28">
        <v>47.8003985727577</v>
      </c>
      <c r="N36" s="28">
        <v>50.757124257670597</v>
      </c>
      <c r="O36" s="28">
        <v>46.814823344453401</v>
      </c>
      <c r="P36" s="28">
        <v>46.814823344453401</v>
      </c>
      <c r="Q36" s="28">
        <v>45.336460501997003</v>
      </c>
      <c r="R36" s="28">
        <v>45.829248116149103</v>
      </c>
      <c r="S36" s="28">
        <v>42.872522431236298</v>
      </c>
      <c r="T36" s="28">
        <v>41.886947202931999</v>
      </c>
      <c r="U36" s="28">
        <v>39.423009132171302</v>
      </c>
      <c r="V36" s="28">
        <v>37.944646289714903</v>
      </c>
      <c r="W36" s="28">
        <v>39.423009132171302</v>
      </c>
      <c r="X36" s="28">
        <v>39.423009132171302</v>
      </c>
      <c r="Y36" s="28">
        <v>43.858097659540597</v>
      </c>
      <c r="Z36" s="28">
        <v>46.322035730301302</v>
      </c>
      <c r="AA36" s="28">
        <v>47.8003985727577</v>
      </c>
      <c r="AB36" s="28">
        <v>49.278761415214099</v>
      </c>
      <c r="AC36" s="28">
        <v>51.742699485974804</v>
      </c>
      <c r="AD36" s="28">
        <v>54.206637556735501</v>
      </c>
      <c r="AE36" s="28">
        <v>68.004690752995501</v>
      </c>
      <c r="AF36" s="28">
        <v>70.468628823756205</v>
      </c>
      <c r="AG36" s="28">
        <v>70.961416437908298</v>
      </c>
      <c r="AH36" s="28">
        <v>73.425354508669102</v>
      </c>
      <c r="AI36" s="28">
        <v>79.338805878494696</v>
      </c>
      <c r="AJ36" s="28">
        <v>102.992611357798</v>
      </c>
      <c r="AK36" s="28">
        <v>106.442124656863</v>
      </c>
      <c r="AL36" s="28">
        <v>116.790664554057</v>
      </c>
      <c r="AM36" s="28">
        <v>118.761815010666</v>
      </c>
      <c r="AN36" s="28">
        <v>101.863570679001</v>
      </c>
      <c r="AO36" s="28">
        <v>97.444958783070902</v>
      </c>
      <c r="AP36" s="28">
        <v>96.072006045241807</v>
      </c>
      <c r="AQ36" s="28">
        <v>93.196371845556499</v>
      </c>
      <c r="AR36" s="28">
        <v>97.875350656953799</v>
      </c>
      <c r="AS36" s="28">
        <v>100.078414004029</v>
      </c>
      <c r="AT36" s="28">
        <v>100.691266968691</v>
      </c>
      <c r="AU36" s="28">
        <v>101.571670758094</v>
      </c>
      <c r="AV36" s="28">
        <v>102.038125938532</v>
      </c>
      <c r="AW36" s="28">
        <v>94.5800190370298</v>
      </c>
      <c r="AX36" s="28">
        <v>92.661937611885094</v>
      </c>
      <c r="AY36" s="28">
        <v>93.655510397333103</v>
      </c>
      <c r="AZ36" s="28">
        <v>95.8119272236504</v>
      </c>
      <c r="BA36" s="28">
        <v>92.247263935986396</v>
      </c>
      <c r="BB36" s="28">
        <v>88.222348440040193</v>
      </c>
      <c r="BC36" s="28">
        <v>84.596993521297705</v>
      </c>
      <c r="BD36" s="28">
        <v>81.568088022144906</v>
      </c>
      <c r="BE36" s="28">
        <v>80.564767872046502</v>
      </c>
      <c r="BF36" s="28">
        <v>81.751624957567003</v>
      </c>
      <c r="BG36" s="28">
        <v>79.877762941212495</v>
      </c>
      <c r="BH36" s="28">
        <v>82.103929201242494</v>
      </c>
      <c r="BI36" s="28">
        <v>85.440246830838205</v>
      </c>
      <c r="BJ36" s="28">
        <v>89.557224853638004</v>
      </c>
      <c r="BK36" s="28">
        <v>94.1097580464251</v>
      </c>
      <c r="BL36" s="28">
        <v>99.931090174790498</v>
      </c>
      <c r="BM36" s="28">
        <v>100</v>
      </c>
      <c r="BN36" s="28">
        <v>100.780125517095</v>
      </c>
      <c r="BO36" s="28">
        <v>96.000807537904805</v>
      </c>
      <c r="BP36" s="28">
        <v>96.840146162790802</v>
      </c>
      <c r="BQ36" s="28">
        <v>93.171825568469799</v>
      </c>
      <c r="BR36" s="28">
        <v>91.007065305018301</v>
      </c>
      <c r="BS36" s="28">
        <v>87.636800590536694</v>
      </c>
      <c r="BT36" s="28">
        <v>83.451377987604204</v>
      </c>
      <c r="BU36" s="28"/>
      <c r="BV36" s="28"/>
    </row>
    <row r="37" spans="1:74" ht="15.75" x14ac:dyDescent="0.25">
      <c r="A37" s="29" t="s">
        <v>86</v>
      </c>
      <c r="B37" s="29">
        <v>13</v>
      </c>
      <c r="C37" s="28">
        <v>51.249911871822697</v>
      </c>
      <c r="D37" s="28">
        <v>50.264336643518398</v>
      </c>
      <c r="E37" s="28">
        <v>52.235487100127003</v>
      </c>
      <c r="F37" s="28">
        <v>49.771549029366298</v>
      </c>
      <c r="G37" s="28">
        <v>51.249911871822697</v>
      </c>
      <c r="H37" s="28">
        <v>50.264336643518398</v>
      </c>
      <c r="I37" s="28">
        <v>50.264336643518398</v>
      </c>
      <c r="J37" s="28">
        <v>50.264336643518398</v>
      </c>
      <c r="K37" s="28">
        <v>46.322035730301302</v>
      </c>
      <c r="L37" s="28">
        <v>45.829248116149103</v>
      </c>
      <c r="M37" s="28">
        <v>47.8003985727577</v>
      </c>
      <c r="N37" s="28">
        <v>50.757124257670597</v>
      </c>
      <c r="O37" s="28">
        <v>46.814823344453401</v>
      </c>
      <c r="P37" s="28">
        <v>46.814823344453401</v>
      </c>
      <c r="Q37" s="28">
        <v>45.336460501997003</v>
      </c>
      <c r="R37" s="28">
        <v>45.829248116149103</v>
      </c>
      <c r="S37" s="28">
        <v>42.872522431236298</v>
      </c>
      <c r="T37" s="28">
        <v>41.886947202931999</v>
      </c>
      <c r="U37" s="28">
        <v>39.423009132171302</v>
      </c>
      <c r="V37" s="28">
        <v>37.944646289714903</v>
      </c>
      <c r="W37" s="28">
        <v>39.423009132171302</v>
      </c>
      <c r="X37" s="28">
        <v>39.423009132171302</v>
      </c>
      <c r="Y37" s="28">
        <v>43.858097659540597</v>
      </c>
      <c r="Z37" s="28">
        <v>46.322035730301302</v>
      </c>
      <c r="AA37" s="28">
        <v>47.8003985727577</v>
      </c>
      <c r="AB37" s="28">
        <v>49.278761415214099</v>
      </c>
      <c r="AC37" s="28">
        <v>51.742699485974804</v>
      </c>
      <c r="AD37" s="28">
        <v>54.206637556735501</v>
      </c>
      <c r="AE37" s="28">
        <v>68.004690752995501</v>
      </c>
      <c r="AF37" s="28">
        <v>70.468628823756205</v>
      </c>
      <c r="AG37" s="28">
        <v>70.961416437908298</v>
      </c>
      <c r="AH37" s="28">
        <v>73.425354508669102</v>
      </c>
      <c r="AI37" s="28">
        <v>79.338805878494696</v>
      </c>
      <c r="AJ37" s="28">
        <v>102.992611357798</v>
      </c>
      <c r="AK37" s="28">
        <v>106.442124656863</v>
      </c>
      <c r="AL37" s="28">
        <v>116.790664554057</v>
      </c>
      <c r="AM37" s="28">
        <v>118.761815010666</v>
      </c>
      <c r="AN37" s="28">
        <v>101.863570679001</v>
      </c>
      <c r="AO37" s="28">
        <v>97.444958783070902</v>
      </c>
      <c r="AP37" s="28">
        <v>96.072006045241807</v>
      </c>
      <c r="AQ37" s="28">
        <v>93.196371845556499</v>
      </c>
      <c r="AR37" s="28">
        <v>97.875350656953799</v>
      </c>
      <c r="AS37" s="28">
        <v>100.078414004029</v>
      </c>
      <c r="AT37" s="28">
        <v>100.691266968691</v>
      </c>
      <c r="AU37" s="28">
        <v>101.571670758094</v>
      </c>
      <c r="AV37" s="28">
        <v>102.038125938532</v>
      </c>
      <c r="AW37" s="28">
        <v>94.5800190370298</v>
      </c>
      <c r="AX37" s="28">
        <v>92.661937611885094</v>
      </c>
      <c r="AY37" s="28">
        <v>93.655510397333103</v>
      </c>
      <c r="AZ37" s="28">
        <v>95.8119272236504</v>
      </c>
      <c r="BA37" s="28">
        <v>92.247263935986396</v>
      </c>
      <c r="BB37" s="28">
        <v>88.222348440040193</v>
      </c>
      <c r="BC37" s="28">
        <v>84.596993521297705</v>
      </c>
      <c r="BD37" s="28">
        <v>81.568088022144906</v>
      </c>
      <c r="BE37" s="28">
        <v>80.564767872046502</v>
      </c>
      <c r="BF37" s="28">
        <v>81.751624957567003</v>
      </c>
      <c r="BG37" s="28">
        <v>79.877762941212495</v>
      </c>
      <c r="BH37" s="28">
        <v>82.103929201242494</v>
      </c>
      <c r="BI37" s="28">
        <v>85.440246830838205</v>
      </c>
      <c r="BJ37" s="28">
        <v>89.557224853638004</v>
      </c>
      <c r="BK37" s="28">
        <v>94.1097580464251</v>
      </c>
      <c r="BL37" s="28">
        <v>99.931090174790498</v>
      </c>
      <c r="BM37" s="28">
        <v>100</v>
      </c>
      <c r="BN37" s="28">
        <v>100.780125517095</v>
      </c>
      <c r="BO37" s="28">
        <v>96.000807537904805</v>
      </c>
      <c r="BP37" s="28">
        <v>96.840146162790802</v>
      </c>
      <c r="BQ37" s="28">
        <v>93.171825568469799</v>
      </c>
      <c r="BR37" s="28">
        <v>91.007065305018301</v>
      </c>
      <c r="BS37" s="28">
        <v>87.636800590536694</v>
      </c>
      <c r="BT37" s="28">
        <v>83.451377987604204</v>
      </c>
      <c r="BU37" s="28"/>
      <c r="BV37" s="28"/>
    </row>
    <row r="38" spans="1:74" ht="15.75" x14ac:dyDescent="0.25">
      <c r="A38" s="29" t="s">
        <v>88</v>
      </c>
      <c r="B38" s="29">
        <v>14</v>
      </c>
      <c r="C38" s="28">
        <v>123.61511954641701</v>
      </c>
      <c r="D38" s="28">
        <v>122.744590535527</v>
      </c>
      <c r="E38" s="28">
        <v>117.521416470185</v>
      </c>
      <c r="F38" s="28">
        <v>113.168771415734</v>
      </c>
      <c r="G38" s="28">
        <v>110.557184383063</v>
      </c>
      <c r="H38" s="28">
        <v>106.204539328612</v>
      </c>
      <c r="I38" s="28">
        <v>107.94559735039201</v>
      </c>
      <c r="J38" s="28">
        <v>108.816126361283</v>
      </c>
      <c r="K38" s="28">
        <v>96.628720208818905</v>
      </c>
      <c r="L38" s="28">
        <v>91.405546143477295</v>
      </c>
      <c r="M38" s="28">
        <v>100.98136526327001</v>
      </c>
      <c r="N38" s="28">
        <v>100.98136526327001</v>
      </c>
      <c r="O38" s="28">
        <v>96.628720208818905</v>
      </c>
      <c r="P38" s="28">
        <v>91.405546143477295</v>
      </c>
      <c r="Q38" s="28">
        <v>89.664488121696806</v>
      </c>
      <c r="R38" s="28">
        <v>87.923430099916303</v>
      </c>
      <c r="S38" s="28">
        <v>84.441314056355196</v>
      </c>
      <c r="T38" s="28">
        <v>80.959198012794204</v>
      </c>
      <c r="U38" s="28">
        <v>77.477081969233097</v>
      </c>
      <c r="V38" s="28">
        <v>69.642320871220804</v>
      </c>
      <c r="W38" s="28">
        <v>73.124436914781796</v>
      </c>
      <c r="X38" s="28">
        <v>72.253907903891601</v>
      </c>
      <c r="Y38" s="28">
        <v>77.477081969233097</v>
      </c>
      <c r="Z38" s="28">
        <v>85.311843067245505</v>
      </c>
      <c r="AA38" s="28">
        <v>85.311843067245505</v>
      </c>
      <c r="AB38" s="28">
        <v>87.052901089025994</v>
      </c>
      <c r="AC38" s="28">
        <v>91.405546143477295</v>
      </c>
      <c r="AD38" s="28">
        <v>106.204539328612</v>
      </c>
      <c r="AE38" s="28">
        <v>119.262474491966</v>
      </c>
      <c r="AF38" s="28">
        <v>124.485648557307</v>
      </c>
      <c r="AG38" s="28">
        <v>135.802525698881</v>
      </c>
      <c r="AH38" s="28">
        <v>143.63728679689299</v>
      </c>
      <c r="AI38" s="28">
        <v>140.15517075333199</v>
      </c>
      <c r="AJ38" s="28">
        <v>199.35114349387001</v>
      </c>
      <c r="AK38" s="28">
        <v>213.27960766811401</v>
      </c>
      <c r="AL38" s="28">
        <v>238.52494898393101</v>
      </c>
      <c r="AM38" s="28">
        <v>239.39547799482099</v>
      </c>
      <c r="AN38" s="28">
        <v>180.89854845604</v>
      </c>
      <c r="AO38" s="28">
        <v>170.976346534909</v>
      </c>
      <c r="AP38" s="28">
        <v>165.133955988813</v>
      </c>
      <c r="AQ38" s="28">
        <v>161.108896886579</v>
      </c>
      <c r="AR38" s="28">
        <v>158.05476032811899</v>
      </c>
      <c r="AS38" s="28">
        <v>167.39525202418801</v>
      </c>
      <c r="AT38" s="28">
        <v>182.69741846520901</v>
      </c>
      <c r="AU38" s="28">
        <v>182.60856492962699</v>
      </c>
      <c r="AV38" s="28">
        <v>176.22994750165401</v>
      </c>
      <c r="AW38" s="28">
        <v>166.09975396583499</v>
      </c>
      <c r="AX38" s="28">
        <v>163.527258174851</v>
      </c>
      <c r="AY38" s="28">
        <v>160.687995798565</v>
      </c>
      <c r="AZ38" s="28">
        <v>155.27012747949499</v>
      </c>
      <c r="BA38" s="28">
        <v>149.39254516388601</v>
      </c>
      <c r="BB38" s="28">
        <v>141.481469282945</v>
      </c>
      <c r="BC38" s="28">
        <v>136.07587065184401</v>
      </c>
      <c r="BD38" s="28">
        <v>129.050465961122</v>
      </c>
      <c r="BE38" s="28">
        <v>121.819458769517</v>
      </c>
      <c r="BF38" s="28">
        <v>116.046010828634</v>
      </c>
      <c r="BG38" s="28">
        <v>110.457790913959</v>
      </c>
      <c r="BH38" s="28">
        <v>104.96065774615001</v>
      </c>
      <c r="BI38" s="28">
        <v>99.099168686486195</v>
      </c>
      <c r="BJ38" s="28">
        <v>96.794139781245093</v>
      </c>
      <c r="BK38" s="28">
        <v>95.963317021902995</v>
      </c>
      <c r="BL38" s="28">
        <v>98.610982183336304</v>
      </c>
      <c r="BM38" s="28">
        <v>100</v>
      </c>
      <c r="BN38" s="28">
        <v>92.080354386789296</v>
      </c>
      <c r="BO38" s="28">
        <v>89.798361827618805</v>
      </c>
      <c r="BP38" s="28">
        <v>86.081447900040004</v>
      </c>
      <c r="BQ38" s="28">
        <v>81.491969670824204</v>
      </c>
      <c r="BR38" s="28">
        <v>77.064723797672698</v>
      </c>
      <c r="BS38" s="28">
        <v>72.6068414737761</v>
      </c>
      <c r="BT38" s="28">
        <v>67.151187346740997</v>
      </c>
      <c r="BU38" s="28"/>
      <c r="BV38" s="28"/>
    </row>
    <row r="39" spans="1:74" ht="15.75" x14ac:dyDescent="0.25">
      <c r="A39" s="29" t="s">
        <v>90</v>
      </c>
      <c r="B39" s="29">
        <v>14</v>
      </c>
      <c r="C39" s="28">
        <v>123.61511954641701</v>
      </c>
      <c r="D39" s="28">
        <v>122.744590535527</v>
      </c>
      <c r="E39" s="28">
        <v>117.521416470185</v>
      </c>
      <c r="F39" s="28">
        <v>113.168771415734</v>
      </c>
      <c r="G39" s="28">
        <v>110.557184383063</v>
      </c>
      <c r="H39" s="28">
        <v>106.204539328612</v>
      </c>
      <c r="I39" s="28">
        <v>107.94559735039201</v>
      </c>
      <c r="J39" s="28">
        <v>108.816126361283</v>
      </c>
      <c r="K39" s="28">
        <v>96.628720208818905</v>
      </c>
      <c r="L39" s="28">
        <v>91.405546143477295</v>
      </c>
      <c r="M39" s="28">
        <v>100.98136526327001</v>
      </c>
      <c r="N39" s="28">
        <v>100.98136526327001</v>
      </c>
      <c r="O39" s="28">
        <v>96.628720208818905</v>
      </c>
      <c r="P39" s="28">
        <v>91.405546143477295</v>
      </c>
      <c r="Q39" s="28">
        <v>89.664488121696806</v>
      </c>
      <c r="R39" s="28">
        <v>87.923430099916303</v>
      </c>
      <c r="S39" s="28">
        <v>84.441314056355196</v>
      </c>
      <c r="T39" s="28">
        <v>80.959198012794204</v>
      </c>
      <c r="U39" s="28">
        <v>77.477081969233097</v>
      </c>
      <c r="V39" s="28">
        <v>69.642320871220804</v>
      </c>
      <c r="W39" s="28">
        <v>73.124436914781796</v>
      </c>
      <c r="X39" s="28">
        <v>72.253907903891601</v>
      </c>
      <c r="Y39" s="28">
        <v>77.477081969233097</v>
      </c>
      <c r="Z39" s="28">
        <v>85.311843067245505</v>
      </c>
      <c r="AA39" s="28">
        <v>85.311843067245505</v>
      </c>
      <c r="AB39" s="28">
        <v>87.052901089025994</v>
      </c>
      <c r="AC39" s="28">
        <v>91.405546143477295</v>
      </c>
      <c r="AD39" s="28">
        <v>106.204539328612</v>
      </c>
      <c r="AE39" s="28">
        <v>119.262474491966</v>
      </c>
      <c r="AF39" s="28">
        <v>124.485648557307</v>
      </c>
      <c r="AG39" s="28">
        <v>135.802525698881</v>
      </c>
      <c r="AH39" s="28">
        <v>143.63728679689299</v>
      </c>
      <c r="AI39" s="28">
        <v>140.15517075333199</v>
      </c>
      <c r="AJ39" s="28">
        <v>199.35114349387001</v>
      </c>
      <c r="AK39" s="28">
        <v>213.27960766811401</v>
      </c>
      <c r="AL39" s="28">
        <v>238.52494898393101</v>
      </c>
      <c r="AM39" s="28">
        <v>239.39547799482099</v>
      </c>
      <c r="AN39" s="28">
        <v>180.89854845604</v>
      </c>
      <c r="AO39" s="28">
        <v>170.976346534909</v>
      </c>
      <c r="AP39" s="28">
        <v>165.133955988813</v>
      </c>
      <c r="AQ39" s="28">
        <v>161.108896886579</v>
      </c>
      <c r="AR39" s="28">
        <v>158.05476032811899</v>
      </c>
      <c r="AS39" s="28">
        <v>167.39525202418801</v>
      </c>
      <c r="AT39" s="28">
        <v>182.69741846520901</v>
      </c>
      <c r="AU39" s="28">
        <v>182.60856492962699</v>
      </c>
      <c r="AV39" s="28">
        <v>176.22994750165401</v>
      </c>
      <c r="AW39" s="28">
        <v>166.09975396583499</v>
      </c>
      <c r="AX39" s="28">
        <v>163.527258174851</v>
      </c>
      <c r="AY39" s="28">
        <v>160.687995798565</v>
      </c>
      <c r="AZ39" s="28">
        <v>155.27012747949499</v>
      </c>
      <c r="BA39" s="28">
        <v>149.39254516388601</v>
      </c>
      <c r="BB39" s="28">
        <v>141.481469282945</v>
      </c>
      <c r="BC39" s="28">
        <v>136.07587065184401</v>
      </c>
      <c r="BD39" s="28">
        <v>129.050465961122</v>
      </c>
      <c r="BE39" s="28">
        <v>121.819458769517</v>
      </c>
      <c r="BF39" s="28">
        <v>116.046010828634</v>
      </c>
      <c r="BG39" s="28">
        <v>110.457790913959</v>
      </c>
      <c r="BH39" s="28">
        <v>104.96065774615001</v>
      </c>
      <c r="BI39" s="28">
        <v>99.099168686486195</v>
      </c>
      <c r="BJ39" s="28">
        <v>96.794139781245093</v>
      </c>
      <c r="BK39" s="28">
        <v>95.963317021902995</v>
      </c>
      <c r="BL39" s="28">
        <v>98.610982183336304</v>
      </c>
      <c r="BM39" s="28">
        <v>100</v>
      </c>
      <c r="BN39" s="28">
        <v>92.080354386789296</v>
      </c>
      <c r="BO39" s="28">
        <v>89.798361827618805</v>
      </c>
      <c r="BP39" s="28">
        <v>86.081447900040004</v>
      </c>
      <c r="BQ39" s="28">
        <v>81.491969670824204</v>
      </c>
      <c r="BR39" s="28">
        <v>77.064723797672698</v>
      </c>
      <c r="BS39" s="28">
        <v>72.6068414737761</v>
      </c>
      <c r="BT39" s="28">
        <v>67.151187346740997</v>
      </c>
      <c r="BU39" s="28"/>
      <c r="BV39" s="28"/>
    </row>
    <row r="40" spans="1:74" ht="15.75" x14ac:dyDescent="0.25">
      <c r="A40" s="29" t="s">
        <v>92</v>
      </c>
      <c r="B40" s="29">
        <v>17</v>
      </c>
      <c r="C40" s="28">
        <v>21.514125749931001</v>
      </c>
      <c r="D40" s="28">
        <v>21.1671237217063</v>
      </c>
      <c r="E40" s="28">
        <v>22.208129806380398</v>
      </c>
      <c r="F40" s="28">
        <v>19.432113580582801</v>
      </c>
      <c r="G40" s="28">
        <v>22.208129806380398</v>
      </c>
      <c r="H40" s="28">
        <v>21.1671237217063</v>
      </c>
      <c r="I40" s="28">
        <v>21.1671237217063</v>
      </c>
      <c r="J40" s="28">
        <v>22.555131834605</v>
      </c>
      <c r="K40" s="28">
        <v>22.9021338628297</v>
      </c>
      <c r="L40" s="28">
        <v>24.290141975728499</v>
      </c>
      <c r="M40" s="28">
        <v>25.678150088627302</v>
      </c>
      <c r="N40" s="28">
        <v>26.025152116851999</v>
      </c>
      <c r="O40" s="28">
        <v>25.331148060402601</v>
      </c>
      <c r="P40" s="28">
        <v>26.372154145076699</v>
      </c>
      <c r="Q40" s="28">
        <v>26.372154145076699</v>
      </c>
      <c r="R40" s="28">
        <v>27.0661582015261</v>
      </c>
      <c r="S40" s="28">
        <v>27.0661582015261</v>
      </c>
      <c r="T40" s="28">
        <v>26.7191561733014</v>
      </c>
      <c r="U40" s="28">
        <v>27.0661582015261</v>
      </c>
      <c r="V40" s="28">
        <v>27.0661582015261</v>
      </c>
      <c r="W40" s="28">
        <v>28.8011683426495</v>
      </c>
      <c r="X40" s="28">
        <v>29.148170370874201</v>
      </c>
      <c r="Y40" s="28">
        <v>30.536178483773</v>
      </c>
      <c r="Z40" s="28">
        <v>31.924186596671799</v>
      </c>
      <c r="AA40" s="28">
        <v>33.659196737795199</v>
      </c>
      <c r="AB40" s="28">
        <v>34.700202822469301</v>
      </c>
      <c r="AC40" s="28">
        <v>35.394206878918702</v>
      </c>
      <c r="AD40" s="28">
        <v>36.782214991817497</v>
      </c>
      <c r="AE40" s="28">
        <v>43.722255556311303</v>
      </c>
      <c r="AF40" s="28">
        <v>48.233281923232298</v>
      </c>
      <c r="AG40" s="28">
        <v>51.356300177254603</v>
      </c>
      <c r="AH40" s="28">
        <v>53.785314374827401</v>
      </c>
      <c r="AI40" s="28">
        <v>55.867326544175597</v>
      </c>
      <c r="AJ40" s="28">
        <v>57.602336685299001</v>
      </c>
      <c r="AK40" s="28">
        <v>65.930385362691695</v>
      </c>
      <c r="AL40" s="28">
        <v>71.135415786062097</v>
      </c>
      <c r="AM40" s="28">
        <v>73.911432011859603</v>
      </c>
      <c r="AN40" s="28">
        <v>69.943822377018506</v>
      </c>
      <c r="AO40" s="28">
        <v>66.273772896931106</v>
      </c>
      <c r="AP40" s="28">
        <v>67.564884115958407</v>
      </c>
      <c r="AQ40" s="28">
        <v>73.798844691916599</v>
      </c>
      <c r="AR40" s="28">
        <v>75.846350002645096</v>
      </c>
      <c r="AS40" s="28">
        <v>77.085185433827107</v>
      </c>
      <c r="AT40" s="28">
        <v>78.023780059533905</v>
      </c>
      <c r="AU40" s="28">
        <v>81.485722267679094</v>
      </c>
      <c r="AV40" s="28">
        <v>84.422475086094494</v>
      </c>
      <c r="AW40" s="28">
        <v>86.465204158742097</v>
      </c>
      <c r="AX40" s="28">
        <v>84.534000797166897</v>
      </c>
      <c r="AY40" s="28">
        <v>87.726670308159598</v>
      </c>
      <c r="AZ40" s="28">
        <v>88.396531204666005</v>
      </c>
      <c r="BA40" s="28">
        <v>89.309750005103098</v>
      </c>
      <c r="BB40" s="28">
        <v>87.915148500110206</v>
      </c>
      <c r="BC40" s="28">
        <v>87.633865615998602</v>
      </c>
      <c r="BD40" s="28">
        <v>87.903909108996203</v>
      </c>
      <c r="BE40" s="28">
        <v>87.999459090274598</v>
      </c>
      <c r="BF40" s="28">
        <v>88.189419601852293</v>
      </c>
      <c r="BG40" s="28">
        <v>90.9330997156423</v>
      </c>
      <c r="BH40" s="28">
        <v>91.405918464931602</v>
      </c>
      <c r="BI40" s="28">
        <v>93.712782088664895</v>
      </c>
      <c r="BJ40" s="28">
        <v>94.821756424421395</v>
      </c>
      <c r="BK40" s="28">
        <v>94.525981274092999</v>
      </c>
      <c r="BL40" s="28">
        <v>97.325672651884105</v>
      </c>
      <c r="BM40" s="28">
        <v>100</v>
      </c>
      <c r="BN40" s="28">
        <v>101.09630499271</v>
      </c>
      <c r="BO40" s="28">
        <v>105.59994005620401</v>
      </c>
      <c r="BP40" s="28">
        <v>102.60026358235299</v>
      </c>
      <c r="BQ40" s="28">
        <v>103.347548866254</v>
      </c>
      <c r="BR40" s="28">
        <v>101.88536117224901</v>
      </c>
      <c r="BS40" s="28">
        <v>102.33085456331401</v>
      </c>
      <c r="BT40" s="28">
        <v>100.280708041209</v>
      </c>
      <c r="BU40" s="28"/>
      <c r="BV40" s="28"/>
    </row>
    <row r="41" spans="1:74" ht="15.75" x14ac:dyDescent="0.25">
      <c r="A41" s="29" t="s">
        <v>94</v>
      </c>
      <c r="B41" s="29">
        <v>18</v>
      </c>
      <c r="C41" s="28">
        <v>137.449338507504</v>
      </c>
      <c r="D41" s="28">
        <v>138.58528345384701</v>
      </c>
      <c r="E41" s="28">
        <v>141.99311829287601</v>
      </c>
      <c r="F41" s="28">
        <v>134.041503668475</v>
      </c>
      <c r="G41" s="28">
        <v>137.449338507504</v>
      </c>
      <c r="H41" s="28">
        <v>132.90555872213201</v>
      </c>
      <c r="I41" s="28">
        <v>131.769613775789</v>
      </c>
      <c r="J41" s="28">
        <v>130.63366882944601</v>
      </c>
      <c r="K41" s="28">
        <v>128.36177893676</v>
      </c>
      <c r="L41" s="28">
        <v>129.49772388310299</v>
      </c>
      <c r="M41" s="28">
        <v>130.63366882944601</v>
      </c>
      <c r="N41" s="28">
        <v>126.089889044074</v>
      </c>
      <c r="O41" s="28">
        <v>120.410164312359</v>
      </c>
      <c r="P41" s="28">
        <v>119.274219366016</v>
      </c>
      <c r="Q41" s="28">
        <v>114.730439580644</v>
      </c>
      <c r="R41" s="28">
        <v>113.594494634301</v>
      </c>
      <c r="S41" s="28">
        <v>111.322604741615</v>
      </c>
      <c r="T41" s="28">
        <v>109.050714848929</v>
      </c>
      <c r="U41" s="28">
        <v>105.6428800099</v>
      </c>
      <c r="V41" s="28">
        <v>103.37099011721401</v>
      </c>
      <c r="W41" s="28">
        <v>102.235045170871</v>
      </c>
      <c r="X41" s="28">
        <v>99.963155278184601</v>
      </c>
      <c r="Y41" s="28">
        <v>103.37099011721401</v>
      </c>
      <c r="Z41" s="28">
        <v>105.6428800099</v>
      </c>
      <c r="AA41" s="28">
        <v>110.18665979527201</v>
      </c>
      <c r="AB41" s="28">
        <v>113.594494634301</v>
      </c>
      <c r="AC41" s="28">
        <v>115.86638452698701</v>
      </c>
      <c r="AD41" s="28">
        <v>118.138274419673</v>
      </c>
      <c r="AE41" s="28">
        <v>135.17744861481799</v>
      </c>
      <c r="AF41" s="28">
        <v>138.58528345384701</v>
      </c>
      <c r="AG41" s="28">
        <v>141.99311829287601</v>
      </c>
      <c r="AH41" s="28">
        <v>146.53689807824799</v>
      </c>
      <c r="AI41" s="28">
        <v>153.352567756306</v>
      </c>
      <c r="AJ41" s="28">
        <v>159.032292488021</v>
      </c>
      <c r="AK41" s="28">
        <v>172.663631844137</v>
      </c>
      <c r="AL41" s="28">
        <v>177.20741162950901</v>
      </c>
      <c r="AM41" s="28">
        <v>181.75119141488099</v>
      </c>
      <c r="AN41" s="28">
        <v>169.16850354528501</v>
      </c>
      <c r="AO41" s="28">
        <v>164.84108379302199</v>
      </c>
      <c r="AP41" s="28">
        <v>168.01873256719099</v>
      </c>
      <c r="AQ41" s="28">
        <v>169.998276655117</v>
      </c>
      <c r="AR41" s="28">
        <v>170.69124865165</v>
      </c>
      <c r="AS41" s="28">
        <v>167.96296805368499</v>
      </c>
      <c r="AT41" s="28">
        <v>168.581905497517</v>
      </c>
      <c r="AU41" s="28">
        <v>168.11084646861499</v>
      </c>
      <c r="AV41" s="28">
        <v>165.47860793093699</v>
      </c>
      <c r="AW41" s="28">
        <v>160.744009541065</v>
      </c>
      <c r="AX41" s="28">
        <v>156.93487091489899</v>
      </c>
      <c r="AY41" s="28">
        <v>155.43816143906199</v>
      </c>
      <c r="AZ41" s="28">
        <v>152.00363932090701</v>
      </c>
      <c r="BA41" s="28">
        <v>146.40508355062499</v>
      </c>
      <c r="BB41" s="28">
        <v>140.85619823554299</v>
      </c>
      <c r="BC41" s="28">
        <v>135.93758012277399</v>
      </c>
      <c r="BD41" s="28">
        <v>129.98324258081399</v>
      </c>
      <c r="BE41" s="28">
        <v>124.592424760106</v>
      </c>
      <c r="BF41" s="28">
        <v>118.32367876872</v>
      </c>
      <c r="BG41" s="28">
        <v>113.89608303997601</v>
      </c>
      <c r="BH41" s="28">
        <v>111.87246661025</v>
      </c>
      <c r="BI41" s="28">
        <v>109.606518435406</v>
      </c>
      <c r="BJ41" s="28">
        <v>107.42434940312199</v>
      </c>
      <c r="BK41" s="28">
        <v>105.961869057062</v>
      </c>
      <c r="BL41" s="28">
        <v>104.03460032452701</v>
      </c>
      <c r="BM41" s="28">
        <v>100</v>
      </c>
      <c r="BN41" s="28">
        <v>96.258018177266493</v>
      </c>
      <c r="BO41" s="28">
        <v>94.398457148579098</v>
      </c>
      <c r="BP41" s="28">
        <v>91.159466920633804</v>
      </c>
      <c r="BQ41" s="28">
        <v>86.970860930109097</v>
      </c>
      <c r="BR41" s="28">
        <v>83.163692676306596</v>
      </c>
      <c r="BS41" s="28">
        <v>79.016978301796499</v>
      </c>
      <c r="BT41" s="28">
        <v>75.243843022601297</v>
      </c>
      <c r="BU41" s="28"/>
      <c r="BV41" s="28"/>
    </row>
    <row r="42" spans="1:74" ht="15.75" x14ac:dyDescent="0.25">
      <c r="A42" s="29" t="s">
        <v>96</v>
      </c>
      <c r="B42" s="29">
        <v>19</v>
      </c>
      <c r="C42" s="28">
        <v>30.236725833254699</v>
      </c>
      <c r="D42" s="28">
        <v>30.668679059444099</v>
      </c>
      <c r="E42" s="28">
        <v>31.100632285633399</v>
      </c>
      <c r="F42" s="28">
        <v>28.076959702307999</v>
      </c>
      <c r="G42" s="28">
        <v>31.532585511822798</v>
      </c>
      <c r="H42" s="28">
        <v>30.236725833254699</v>
      </c>
      <c r="I42" s="28">
        <v>31.532585511822798</v>
      </c>
      <c r="J42" s="28">
        <v>32.396491964201502</v>
      </c>
      <c r="K42" s="28">
        <v>33.692351642769502</v>
      </c>
      <c r="L42" s="28">
        <v>33.692351642769502</v>
      </c>
      <c r="M42" s="28">
        <v>35.852117773716301</v>
      </c>
      <c r="N42" s="28">
        <v>36.716024226095001</v>
      </c>
      <c r="O42" s="28">
        <v>37.579930678473701</v>
      </c>
      <c r="P42" s="28">
        <v>37.579930678473701</v>
      </c>
      <c r="Q42" s="28">
        <v>37.579930678473701</v>
      </c>
      <c r="R42" s="28">
        <v>37.147977452284401</v>
      </c>
      <c r="S42" s="28">
        <v>35.420164547527001</v>
      </c>
      <c r="T42" s="28">
        <v>34.988211321337602</v>
      </c>
      <c r="U42" s="28">
        <v>34.988211321337602</v>
      </c>
      <c r="V42" s="28">
        <v>35.420164547527001</v>
      </c>
      <c r="W42" s="28">
        <v>37.579930678473701</v>
      </c>
      <c r="X42" s="28">
        <v>38.443837130852401</v>
      </c>
      <c r="Y42" s="28">
        <v>40.171650035609801</v>
      </c>
      <c r="Z42" s="28">
        <v>42.3314161665566</v>
      </c>
      <c r="AA42" s="28">
        <v>43.1953226189353</v>
      </c>
      <c r="AB42" s="28">
        <v>43.1953226189353</v>
      </c>
      <c r="AC42" s="28">
        <v>44.4911822975034</v>
      </c>
      <c r="AD42" s="28">
        <v>45.7870419760714</v>
      </c>
      <c r="AE42" s="28">
        <v>54.426106499858498</v>
      </c>
      <c r="AF42" s="28">
        <v>58.313685535562698</v>
      </c>
      <c r="AG42" s="28">
        <v>55.721966178426598</v>
      </c>
      <c r="AH42" s="28">
        <v>60.473451666509398</v>
      </c>
      <c r="AI42" s="28">
        <v>63.065171023645597</v>
      </c>
      <c r="AJ42" s="28">
        <v>66.952750059349697</v>
      </c>
      <c r="AK42" s="28">
        <v>73.432048452190003</v>
      </c>
      <c r="AL42" s="28">
        <v>81.639159749787694</v>
      </c>
      <c r="AM42" s="28">
        <v>86.822598464059993</v>
      </c>
      <c r="AN42" s="28">
        <v>72.218001479080797</v>
      </c>
      <c r="AO42" s="28">
        <v>71.529433912906697</v>
      </c>
      <c r="AP42" s="28">
        <v>76.145467249664804</v>
      </c>
      <c r="AQ42" s="28">
        <v>78.970299457426407</v>
      </c>
      <c r="AR42" s="28">
        <v>81.049128132320405</v>
      </c>
      <c r="AS42" s="28">
        <v>81.743307125750903</v>
      </c>
      <c r="AT42" s="28">
        <v>85.025071469572296</v>
      </c>
      <c r="AU42" s="28">
        <v>88.525885717290095</v>
      </c>
      <c r="AV42" s="28">
        <v>89.377878576717507</v>
      </c>
      <c r="AW42" s="28">
        <v>87.034829480455898</v>
      </c>
      <c r="AX42" s="28">
        <v>87.748117161748496</v>
      </c>
      <c r="AY42" s="28">
        <v>88.293072907088202</v>
      </c>
      <c r="AZ42" s="28">
        <v>89.223996199447896</v>
      </c>
      <c r="BA42" s="28">
        <v>87.6687813001259</v>
      </c>
      <c r="BB42" s="28">
        <v>86.685878316699501</v>
      </c>
      <c r="BC42" s="28">
        <v>86.159360271909506</v>
      </c>
      <c r="BD42" s="28">
        <v>85.615169416310707</v>
      </c>
      <c r="BE42" s="28">
        <v>87.060552117772701</v>
      </c>
      <c r="BF42" s="28">
        <v>88.812763600973497</v>
      </c>
      <c r="BG42" s="28">
        <v>87.581396622381604</v>
      </c>
      <c r="BH42" s="28">
        <v>87.250182039954097</v>
      </c>
      <c r="BI42" s="28">
        <v>88.608284664069203</v>
      </c>
      <c r="BJ42" s="28">
        <v>90.279109005703305</v>
      </c>
      <c r="BK42" s="28">
        <v>92.639168692746296</v>
      </c>
      <c r="BL42" s="28">
        <v>96.5845350512447</v>
      </c>
      <c r="BM42" s="28">
        <v>100</v>
      </c>
      <c r="BN42" s="28">
        <v>99.361085530972204</v>
      </c>
      <c r="BO42" s="28">
        <v>96.002983924423802</v>
      </c>
      <c r="BP42" s="28">
        <v>97.195451505853995</v>
      </c>
      <c r="BQ42" s="28">
        <v>96.5493867347286</v>
      </c>
      <c r="BR42" s="28">
        <v>96.316823497790594</v>
      </c>
      <c r="BS42" s="28">
        <v>94.401160858308003</v>
      </c>
      <c r="BT42" s="28">
        <v>93.597427512750002</v>
      </c>
      <c r="BU42" s="28"/>
      <c r="BV42" s="28"/>
    </row>
    <row r="43" spans="1:74" ht="15.75" x14ac:dyDescent="0.25">
      <c r="A43" s="29" t="s">
        <v>98</v>
      </c>
      <c r="B43" s="29">
        <v>20</v>
      </c>
      <c r="C43" s="30">
        <v>67.707152282199999</v>
      </c>
      <c r="D43" s="30">
        <v>68.364503275231101</v>
      </c>
      <c r="E43" s="30">
        <v>71.651258240386497</v>
      </c>
      <c r="F43" s="30">
        <v>69.021854268262203</v>
      </c>
      <c r="G43" s="30">
        <v>74.280662212510705</v>
      </c>
      <c r="H43" s="30">
        <v>75.595364198572796</v>
      </c>
      <c r="I43" s="30">
        <v>69.679205261293305</v>
      </c>
      <c r="J43" s="30">
        <v>70.993907247355395</v>
      </c>
      <c r="K43" s="30">
        <v>65.735099303106793</v>
      </c>
      <c r="L43" s="30">
        <v>75.595364198572796</v>
      </c>
      <c r="M43" s="30">
        <v>78.224768170697104</v>
      </c>
      <c r="N43" s="30">
        <v>76.252715191603897</v>
      </c>
      <c r="O43" s="30">
        <v>72.308609233417499</v>
      </c>
      <c r="P43" s="30">
        <v>69.679205261293305</v>
      </c>
      <c r="Q43" s="30">
        <v>65.077748310075805</v>
      </c>
      <c r="R43" s="30">
        <v>59.818940365827203</v>
      </c>
      <c r="S43" s="30">
        <v>55.217483414609703</v>
      </c>
      <c r="T43" s="30">
        <v>54.5601324215787</v>
      </c>
      <c r="U43" s="30">
        <v>53.902781428547598</v>
      </c>
      <c r="V43" s="30">
        <v>53.245430435516496</v>
      </c>
      <c r="W43" s="30">
        <v>55.217483414609703</v>
      </c>
      <c r="X43" s="30">
        <v>55.217483414609703</v>
      </c>
      <c r="Y43" s="30">
        <v>61.133642351889399</v>
      </c>
      <c r="Z43" s="30">
        <v>62.448344337951497</v>
      </c>
      <c r="AA43" s="30">
        <v>64.420397317044703</v>
      </c>
      <c r="AB43" s="30">
        <v>65.735099303106793</v>
      </c>
      <c r="AC43" s="30">
        <v>65.735099303106793</v>
      </c>
      <c r="AD43" s="30">
        <v>66.392450296137895</v>
      </c>
      <c r="AE43" s="30">
        <v>82.168874128883502</v>
      </c>
      <c r="AF43" s="30">
        <v>82.826225121914604</v>
      </c>
      <c r="AG43" s="30">
        <v>85.455629094038898</v>
      </c>
      <c r="AH43" s="30">
        <v>89.399735052225296</v>
      </c>
      <c r="AI43" s="30">
        <v>90.7144370382874</v>
      </c>
      <c r="AJ43" s="30">
        <v>95.973244982536002</v>
      </c>
      <c r="AK43" s="30">
        <v>124.23933768287201</v>
      </c>
      <c r="AL43" s="30">
        <v>134.09960257833799</v>
      </c>
      <c r="AM43" s="30">
        <v>140.01576151561801</v>
      </c>
      <c r="AN43" s="30">
        <v>120.739055873208</v>
      </c>
      <c r="AO43" s="30">
        <v>119.747631046706</v>
      </c>
      <c r="AP43" s="30">
        <v>119.215622734063</v>
      </c>
      <c r="AQ43" s="30">
        <v>120.089571461902</v>
      </c>
      <c r="AR43" s="30">
        <v>118.63953423598601</v>
      </c>
      <c r="AS43" s="30">
        <v>122.459239413891</v>
      </c>
      <c r="AT43" s="30">
        <v>126.57884007321501</v>
      </c>
      <c r="AU43" s="30">
        <v>127.24030667534601</v>
      </c>
      <c r="AV43" s="30">
        <v>124.683431702067</v>
      </c>
      <c r="AW43" s="30">
        <v>121.818548296678</v>
      </c>
      <c r="AX43" s="30">
        <v>119.754409455738</v>
      </c>
      <c r="AY43" s="30">
        <v>120.72991973007299</v>
      </c>
      <c r="AZ43" s="30">
        <v>118.218863420131</v>
      </c>
      <c r="BA43" s="30">
        <v>114.47695006035001</v>
      </c>
      <c r="BB43" s="30">
        <v>110.82963750517899</v>
      </c>
      <c r="BC43" s="30">
        <v>107.469023133755</v>
      </c>
      <c r="BD43" s="30">
        <v>106.140597263801</v>
      </c>
      <c r="BE43" s="30">
        <v>103.686407966668</v>
      </c>
      <c r="BF43" s="30">
        <v>98.381336521671102</v>
      </c>
      <c r="BG43" s="30">
        <v>95.189059406369097</v>
      </c>
      <c r="BH43" s="30">
        <v>93.291784698958296</v>
      </c>
      <c r="BI43" s="30">
        <v>93.779727102164898</v>
      </c>
      <c r="BJ43" s="30">
        <v>96.375262391181295</v>
      </c>
      <c r="BK43" s="30">
        <v>100.01833616623701</v>
      </c>
      <c r="BL43" s="30">
        <v>103.133714464992</v>
      </c>
      <c r="BM43" s="30">
        <v>100</v>
      </c>
      <c r="BN43" s="30">
        <v>100.770257403982</v>
      </c>
      <c r="BO43" s="30">
        <v>101.78316719093699</v>
      </c>
      <c r="BP43" s="30">
        <v>99.909720837962197</v>
      </c>
      <c r="BQ43" s="30">
        <v>96.930018690424504</v>
      </c>
      <c r="BR43" s="30">
        <v>94.270695301363105</v>
      </c>
      <c r="BS43" s="30">
        <v>89.719877111384605</v>
      </c>
      <c r="BT43" s="30">
        <v>85.908740901546594</v>
      </c>
      <c r="BU43" s="30"/>
      <c r="BV43" s="30"/>
    </row>
    <row r="44" spans="1:74" ht="15.75" x14ac:dyDescent="0.25">
      <c r="A44" s="29" t="s">
        <v>109</v>
      </c>
      <c r="B44" s="29">
        <v>30</v>
      </c>
      <c r="C44" s="30">
        <v>22.9058708731053</v>
      </c>
      <c r="D44" s="30">
        <v>21.924190692829399</v>
      </c>
      <c r="E44" s="30">
        <v>22.9058708731053</v>
      </c>
      <c r="F44" s="30">
        <v>21.5969639660707</v>
      </c>
      <c r="G44" s="30">
        <v>22.578644146346601</v>
      </c>
      <c r="H44" s="30">
        <v>25.196457960415799</v>
      </c>
      <c r="I44" s="30">
        <v>24.869231233657199</v>
      </c>
      <c r="J44" s="30">
        <v>24.5420045068985</v>
      </c>
      <c r="K44" s="30">
        <v>24.214777780139901</v>
      </c>
      <c r="L44" s="30">
        <v>26.1781381406918</v>
      </c>
      <c r="M44" s="30">
        <v>28.141498501243699</v>
      </c>
      <c r="N44" s="30">
        <v>28.141498501243699</v>
      </c>
      <c r="O44" s="30">
        <v>26.1781381406918</v>
      </c>
      <c r="P44" s="30">
        <v>26.5053648674504</v>
      </c>
      <c r="Q44" s="30">
        <v>26.1781381406918</v>
      </c>
      <c r="R44" s="30">
        <v>25.196457960415799</v>
      </c>
      <c r="S44" s="30">
        <v>24.869231233657199</v>
      </c>
      <c r="T44" s="30">
        <v>25.196457960415799</v>
      </c>
      <c r="U44" s="30">
        <v>25.850911413933101</v>
      </c>
      <c r="V44" s="30">
        <v>26.1781381406918</v>
      </c>
      <c r="W44" s="30">
        <v>27.159818320967702</v>
      </c>
      <c r="X44" s="30">
        <v>28.795951954760898</v>
      </c>
      <c r="Y44" s="30">
        <v>29.7776321350369</v>
      </c>
      <c r="Z44" s="30">
        <v>31.0865390420715</v>
      </c>
      <c r="AA44" s="30">
        <v>32.068219222347402</v>
      </c>
      <c r="AB44" s="30">
        <v>32.7226726758647</v>
      </c>
      <c r="AC44" s="30">
        <v>32.7226726758647</v>
      </c>
      <c r="AD44" s="30">
        <v>34.686033036416603</v>
      </c>
      <c r="AE44" s="30">
        <v>44.1756081124174</v>
      </c>
      <c r="AF44" s="30">
        <v>42.212247751865497</v>
      </c>
      <c r="AG44" s="30">
        <v>45.484515019451997</v>
      </c>
      <c r="AH44" s="30">
        <v>48.102328833521099</v>
      </c>
      <c r="AI44" s="30">
        <v>52.356276281383501</v>
      </c>
      <c r="AJ44" s="30">
        <v>57.591903909521903</v>
      </c>
      <c r="AK44" s="30">
        <v>57.919130636280599</v>
      </c>
      <c r="AL44" s="30">
        <v>64.463665171453499</v>
      </c>
      <c r="AM44" s="30">
        <v>69.044839346074497</v>
      </c>
      <c r="AN44" s="30">
        <v>62.116354031695998</v>
      </c>
      <c r="AO44" s="30">
        <v>65.420301119017793</v>
      </c>
      <c r="AP44" s="30">
        <v>67.323334622093896</v>
      </c>
      <c r="AQ44" s="30">
        <v>68.793521859392698</v>
      </c>
      <c r="AR44" s="30">
        <v>71.137802750108094</v>
      </c>
      <c r="AS44" s="30">
        <v>73.400094959520203</v>
      </c>
      <c r="AT44" s="30">
        <v>76.212114782021999</v>
      </c>
      <c r="AU44" s="30">
        <v>79.267546831040903</v>
      </c>
      <c r="AV44" s="30">
        <v>78.385169730726702</v>
      </c>
      <c r="AW44" s="30">
        <v>80.071158447501503</v>
      </c>
      <c r="AX44" s="30">
        <v>80.907693218008006</v>
      </c>
      <c r="AY44" s="30">
        <v>82.657437425802797</v>
      </c>
      <c r="AZ44" s="30">
        <v>82.990892726857496</v>
      </c>
      <c r="BA44" s="30">
        <v>83.768325120019597</v>
      </c>
      <c r="BB44" s="30">
        <v>84.295689440714099</v>
      </c>
      <c r="BC44" s="30">
        <v>84.359260880546202</v>
      </c>
      <c r="BD44" s="30">
        <v>84.883423438087107</v>
      </c>
      <c r="BE44" s="30">
        <v>86.7152803714024</v>
      </c>
      <c r="BF44" s="30">
        <v>86.056866387329407</v>
      </c>
      <c r="BG44" s="30">
        <v>85.728035836976503</v>
      </c>
      <c r="BH44" s="30">
        <v>86.258361908713596</v>
      </c>
      <c r="BI44" s="30">
        <v>88.590025568466004</v>
      </c>
      <c r="BJ44" s="30">
        <v>89.741450321339599</v>
      </c>
      <c r="BK44" s="30">
        <v>91.642163669833394</v>
      </c>
      <c r="BL44" s="30">
        <v>96.915807014688497</v>
      </c>
      <c r="BM44" s="30">
        <v>100</v>
      </c>
      <c r="BN44" s="30">
        <v>96.223797116979</v>
      </c>
      <c r="BO44" s="30">
        <v>99.931984619226697</v>
      </c>
      <c r="BP44" s="30">
        <v>101.119107841144</v>
      </c>
      <c r="BQ44" s="30">
        <v>100.61464879754099</v>
      </c>
      <c r="BR44" s="30">
        <v>101.55772020331899</v>
      </c>
      <c r="BS44" s="30">
        <v>101.93544945429799</v>
      </c>
      <c r="BT44" s="30">
        <v>102.07982359632101</v>
      </c>
      <c r="BU44" s="30"/>
      <c r="BV44" s="30"/>
    </row>
    <row r="45" spans="1:74" ht="15.75" x14ac:dyDescent="0.25">
      <c r="A45" s="29" t="s">
        <v>111</v>
      </c>
      <c r="B45" s="29">
        <v>30</v>
      </c>
      <c r="C45" s="28">
        <v>22.9058708731053</v>
      </c>
      <c r="D45" s="28">
        <v>21.924190692829399</v>
      </c>
      <c r="E45" s="28">
        <v>22.9058708731053</v>
      </c>
      <c r="F45" s="28">
        <v>21.5969639660707</v>
      </c>
      <c r="G45" s="28">
        <v>22.578644146346601</v>
      </c>
      <c r="H45" s="28">
        <v>25.196457960415799</v>
      </c>
      <c r="I45" s="28">
        <v>24.869231233657199</v>
      </c>
      <c r="J45" s="28">
        <v>24.5420045068985</v>
      </c>
      <c r="K45" s="28">
        <v>24.214777780139901</v>
      </c>
      <c r="L45" s="28">
        <v>26.1781381406918</v>
      </c>
      <c r="M45" s="28">
        <v>28.141498501243699</v>
      </c>
      <c r="N45" s="28">
        <v>28.141498501243699</v>
      </c>
      <c r="O45" s="28">
        <v>26.1781381406918</v>
      </c>
      <c r="P45" s="28">
        <v>26.5053648674504</v>
      </c>
      <c r="Q45" s="28">
        <v>26.1781381406918</v>
      </c>
      <c r="R45" s="28">
        <v>25.196457960415799</v>
      </c>
      <c r="S45" s="28">
        <v>24.869231233657199</v>
      </c>
      <c r="T45" s="28">
        <v>25.196457960415799</v>
      </c>
      <c r="U45" s="28">
        <v>25.850911413933101</v>
      </c>
      <c r="V45" s="28">
        <v>26.1781381406918</v>
      </c>
      <c r="W45" s="28">
        <v>27.159818320967702</v>
      </c>
      <c r="X45" s="28">
        <v>28.795951954760898</v>
      </c>
      <c r="Y45" s="28">
        <v>29.7776321350369</v>
      </c>
      <c r="Z45" s="28">
        <v>31.0865390420715</v>
      </c>
      <c r="AA45" s="28">
        <v>32.068219222347402</v>
      </c>
      <c r="AB45" s="28">
        <v>32.7226726758647</v>
      </c>
      <c r="AC45" s="28">
        <v>32.7226726758647</v>
      </c>
      <c r="AD45" s="28">
        <v>34.686033036416603</v>
      </c>
      <c r="AE45" s="28">
        <v>44.1756081124174</v>
      </c>
      <c r="AF45" s="28">
        <v>42.212247751865497</v>
      </c>
      <c r="AG45" s="28">
        <v>45.484515019451997</v>
      </c>
      <c r="AH45" s="28">
        <v>48.102328833521099</v>
      </c>
      <c r="AI45" s="28">
        <v>52.356276281383501</v>
      </c>
      <c r="AJ45" s="28">
        <v>57.591903909521903</v>
      </c>
      <c r="AK45" s="28">
        <v>57.919130636280599</v>
      </c>
      <c r="AL45" s="28">
        <v>64.463665171453499</v>
      </c>
      <c r="AM45" s="28">
        <v>69.044839346074497</v>
      </c>
      <c r="AN45" s="28">
        <v>62.116354031695998</v>
      </c>
      <c r="AO45" s="28">
        <v>65.420301119017793</v>
      </c>
      <c r="AP45" s="28">
        <v>67.323334622093896</v>
      </c>
      <c r="AQ45" s="28">
        <v>68.793521859392698</v>
      </c>
      <c r="AR45" s="28">
        <v>71.137802750108094</v>
      </c>
      <c r="AS45" s="28">
        <v>73.400094959520203</v>
      </c>
      <c r="AT45" s="28">
        <v>76.212114782021999</v>
      </c>
      <c r="AU45" s="28">
        <v>79.267546831040903</v>
      </c>
      <c r="AV45" s="28">
        <v>78.385169730726702</v>
      </c>
      <c r="AW45" s="28">
        <v>80.071158447501503</v>
      </c>
      <c r="AX45" s="28">
        <v>80.907693218008006</v>
      </c>
      <c r="AY45" s="28">
        <v>82.657437425802797</v>
      </c>
      <c r="AZ45" s="28">
        <v>82.990892726857496</v>
      </c>
      <c r="BA45" s="28">
        <v>83.768325120019597</v>
      </c>
      <c r="BB45" s="28">
        <v>84.295689440714099</v>
      </c>
      <c r="BC45" s="28">
        <v>84.359260880546202</v>
      </c>
      <c r="BD45" s="28">
        <v>84.883423438087107</v>
      </c>
      <c r="BE45" s="28">
        <v>86.7152803714024</v>
      </c>
      <c r="BF45" s="28">
        <v>86.056866387329407</v>
      </c>
      <c r="BG45" s="28">
        <v>85.728035836976503</v>
      </c>
      <c r="BH45" s="28">
        <v>86.258361908713596</v>
      </c>
      <c r="BI45" s="28">
        <v>88.590025568466004</v>
      </c>
      <c r="BJ45" s="28">
        <v>89.741450321339599</v>
      </c>
      <c r="BK45" s="28">
        <v>91.642163669833394</v>
      </c>
      <c r="BL45" s="28">
        <v>96.915807014688497</v>
      </c>
      <c r="BM45" s="28">
        <v>100</v>
      </c>
      <c r="BN45" s="28">
        <v>96.223797116979</v>
      </c>
      <c r="BO45" s="28">
        <v>99.931984619226697</v>
      </c>
      <c r="BP45" s="28">
        <v>101.119107841144</v>
      </c>
      <c r="BQ45" s="28">
        <v>100.61464879754099</v>
      </c>
      <c r="BR45" s="28">
        <v>101.55772020331899</v>
      </c>
      <c r="BS45" s="28">
        <v>101.93544945429799</v>
      </c>
      <c r="BT45" s="28">
        <v>102.07982359632101</v>
      </c>
      <c r="BU45" s="28"/>
      <c r="BV45" s="28"/>
    </row>
    <row r="46" spans="1:74" ht="15.75" x14ac:dyDescent="0.25">
      <c r="A46" s="29" t="s">
        <v>115</v>
      </c>
      <c r="B46" s="29">
        <v>33</v>
      </c>
      <c r="C46" s="28">
        <v>13.929888720478999</v>
      </c>
      <c r="D46" s="28">
        <v>14.8017162869769</v>
      </c>
      <c r="E46" s="28">
        <v>16.212847896309299</v>
      </c>
      <c r="F46" s="28">
        <v>15.0741252758251</v>
      </c>
      <c r="G46" s="28">
        <v>16.747515295561701</v>
      </c>
      <c r="H46" s="28">
        <v>16.8772282177653</v>
      </c>
      <c r="I46" s="28">
        <v>17.157431478608</v>
      </c>
      <c r="J46" s="28">
        <v>17.372566973387599</v>
      </c>
      <c r="K46" s="28">
        <v>16.645529331148499</v>
      </c>
      <c r="L46" s="28">
        <v>17.0775225534742</v>
      </c>
      <c r="M46" s="28">
        <v>17.415299140770902</v>
      </c>
      <c r="N46" s="28">
        <v>18.8390209268555</v>
      </c>
      <c r="O46" s="28">
        <v>19.1384707735977</v>
      </c>
      <c r="P46" s="28">
        <v>18.973224089245502</v>
      </c>
      <c r="Q46" s="28">
        <v>19.581777903615201</v>
      </c>
      <c r="R46" s="28">
        <v>19.645560418792599</v>
      </c>
      <c r="S46" s="28">
        <v>19.215869723479098</v>
      </c>
      <c r="T46" s="28">
        <v>19.591503464522301</v>
      </c>
      <c r="U46" s="28">
        <v>19.6192349377569</v>
      </c>
      <c r="V46" s="28">
        <v>20.078719818338801</v>
      </c>
      <c r="W46" s="28">
        <v>20.845114026115901</v>
      </c>
      <c r="X46" s="28">
        <v>21.5542926423133</v>
      </c>
      <c r="Y46" s="28">
        <v>22.555691583085199</v>
      </c>
      <c r="Z46" s="28">
        <v>24.142658741967299</v>
      </c>
      <c r="AA46" s="28">
        <v>24.9836723923687</v>
      </c>
      <c r="AB46" s="28">
        <v>25.7773010814341</v>
      </c>
      <c r="AC46" s="28">
        <v>26.654083126876301</v>
      </c>
      <c r="AD46" s="28">
        <v>27.685120190456001</v>
      </c>
      <c r="AE46" s="28">
        <v>36.958093103765101</v>
      </c>
      <c r="AF46" s="28">
        <v>38.395320003517803</v>
      </c>
      <c r="AG46" s="28">
        <v>41.190330869628703</v>
      </c>
      <c r="AH46" s="28">
        <v>44.4011373383454</v>
      </c>
      <c r="AI46" s="28">
        <v>49.449165225484002</v>
      </c>
      <c r="AJ46" s="28">
        <v>52.591384350988598</v>
      </c>
      <c r="AK46" s="28">
        <v>55.727878733577299</v>
      </c>
      <c r="AL46" s="28">
        <v>60.835534776018498</v>
      </c>
      <c r="AM46" s="28">
        <v>62.827684410983998</v>
      </c>
      <c r="AN46" s="28">
        <v>59.675178940648202</v>
      </c>
      <c r="AO46" s="28">
        <v>58.051111892966702</v>
      </c>
      <c r="AP46" s="28">
        <v>59.838499406891799</v>
      </c>
      <c r="AQ46" s="28">
        <v>62.7307341943336</v>
      </c>
      <c r="AR46" s="28">
        <v>66.053958921503295</v>
      </c>
      <c r="AS46" s="28">
        <v>68.095506779585904</v>
      </c>
      <c r="AT46" s="28">
        <v>70.191342215954904</v>
      </c>
      <c r="AU46" s="28">
        <v>71.786902115985001</v>
      </c>
      <c r="AV46" s="28">
        <v>73.5296186823021</v>
      </c>
      <c r="AW46" s="28">
        <v>74.098202972859795</v>
      </c>
      <c r="AX46" s="28">
        <v>75.223266663239002</v>
      </c>
      <c r="AY46" s="28">
        <v>76.413692445717899</v>
      </c>
      <c r="AZ46" s="28">
        <v>77.680642830513904</v>
      </c>
      <c r="BA46" s="28">
        <v>78.032039205087102</v>
      </c>
      <c r="BB46" s="28">
        <v>78.368484575677797</v>
      </c>
      <c r="BC46" s="28">
        <v>79.673177087919299</v>
      </c>
      <c r="BD46" s="28">
        <v>80.223915827622093</v>
      </c>
      <c r="BE46" s="28">
        <v>80.587296157930098</v>
      </c>
      <c r="BF46" s="28">
        <v>80.942860768671594</v>
      </c>
      <c r="BG46" s="28">
        <v>82.222335046538802</v>
      </c>
      <c r="BH46" s="28">
        <v>85.059265199496707</v>
      </c>
      <c r="BI46" s="28">
        <v>89.300315023525897</v>
      </c>
      <c r="BJ46" s="28">
        <v>92.376773434464695</v>
      </c>
      <c r="BK46" s="28">
        <v>94.142190438085095</v>
      </c>
      <c r="BL46" s="28">
        <v>97.4228179936879</v>
      </c>
      <c r="BM46" s="28">
        <v>100</v>
      </c>
      <c r="BN46" s="28">
        <v>99.527693748507104</v>
      </c>
      <c r="BO46" s="28">
        <v>100.675630417463</v>
      </c>
      <c r="BP46" s="28">
        <v>102.975954355309</v>
      </c>
      <c r="BQ46" s="28">
        <v>104.099725498108</v>
      </c>
      <c r="BR46" s="28">
        <v>104.390039716057</v>
      </c>
      <c r="BS46" s="28">
        <v>103.762886514326</v>
      </c>
      <c r="BT46" s="28">
        <v>103.514600553882</v>
      </c>
      <c r="BU46" s="28"/>
      <c r="BV46" s="28"/>
    </row>
    <row r="47" spans="1:74" ht="15.75" x14ac:dyDescent="0.25">
      <c r="A47" s="29" t="s">
        <v>119</v>
      </c>
      <c r="B47" s="29">
        <v>33</v>
      </c>
      <c r="C47" s="28">
        <v>13.929888720478999</v>
      </c>
      <c r="D47" s="28">
        <v>14.8017162869769</v>
      </c>
      <c r="E47" s="28">
        <v>16.212847896309299</v>
      </c>
      <c r="F47" s="28">
        <v>15.0741252758251</v>
      </c>
      <c r="G47" s="28">
        <v>16.747515295561701</v>
      </c>
      <c r="H47" s="28">
        <v>16.8772282177653</v>
      </c>
      <c r="I47" s="28">
        <v>17.157431478608</v>
      </c>
      <c r="J47" s="28">
        <v>17.372566973387599</v>
      </c>
      <c r="K47" s="28">
        <v>16.645529331148499</v>
      </c>
      <c r="L47" s="28">
        <v>17.0775225534742</v>
      </c>
      <c r="M47" s="28">
        <v>17.415299140770902</v>
      </c>
      <c r="N47" s="28">
        <v>18.8390209268555</v>
      </c>
      <c r="O47" s="28">
        <v>19.1384707735977</v>
      </c>
      <c r="P47" s="28">
        <v>18.973224089245502</v>
      </c>
      <c r="Q47" s="28">
        <v>19.581777903615201</v>
      </c>
      <c r="R47" s="28">
        <v>19.645560418792599</v>
      </c>
      <c r="S47" s="28">
        <v>19.215869723479098</v>
      </c>
      <c r="T47" s="28">
        <v>19.591503464522301</v>
      </c>
      <c r="U47" s="28">
        <v>19.6192349377569</v>
      </c>
      <c r="V47" s="28">
        <v>20.078719818338801</v>
      </c>
      <c r="W47" s="28">
        <v>20.845114026115901</v>
      </c>
      <c r="X47" s="28">
        <v>21.5542926423133</v>
      </c>
      <c r="Y47" s="28">
        <v>22.555691583085199</v>
      </c>
      <c r="Z47" s="28">
        <v>24.142658741967299</v>
      </c>
      <c r="AA47" s="28">
        <v>24.9836723923687</v>
      </c>
      <c r="AB47" s="28">
        <v>25.7773010814341</v>
      </c>
      <c r="AC47" s="28">
        <v>26.654083126876301</v>
      </c>
      <c r="AD47" s="28">
        <v>27.685120190456001</v>
      </c>
      <c r="AE47" s="28">
        <v>36.958093103765101</v>
      </c>
      <c r="AF47" s="28">
        <v>38.395320003517803</v>
      </c>
      <c r="AG47" s="28">
        <v>41.190330869628703</v>
      </c>
      <c r="AH47" s="28">
        <v>44.4011373383454</v>
      </c>
      <c r="AI47" s="28">
        <v>49.449165225484002</v>
      </c>
      <c r="AJ47" s="28">
        <v>52.591384350988598</v>
      </c>
      <c r="AK47" s="28">
        <v>55.727878733577299</v>
      </c>
      <c r="AL47" s="28">
        <v>60.835534776018498</v>
      </c>
      <c r="AM47" s="28">
        <v>62.827684410983998</v>
      </c>
      <c r="AN47" s="28">
        <v>59.675178940648202</v>
      </c>
      <c r="AO47" s="28">
        <v>58.051111892966702</v>
      </c>
      <c r="AP47" s="28">
        <v>59.838499406891799</v>
      </c>
      <c r="AQ47" s="28">
        <v>62.7307341943336</v>
      </c>
      <c r="AR47" s="28">
        <v>66.053958921503295</v>
      </c>
      <c r="AS47" s="28">
        <v>68.095506779585904</v>
      </c>
      <c r="AT47" s="28">
        <v>70.191342215954904</v>
      </c>
      <c r="AU47" s="28">
        <v>71.786902115985001</v>
      </c>
      <c r="AV47" s="28">
        <v>73.5296186823021</v>
      </c>
      <c r="AW47" s="28">
        <v>74.098202972859795</v>
      </c>
      <c r="AX47" s="28">
        <v>75.223266663239002</v>
      </c>
      <c r="AY47" s="28">
        <v>76.413692445717899</v>
      </c>
      <c r="AZ47" s="28">
        <v>77.680642830513904</v>
      </c>
      <c r="BA47" s="28">
        <v>78.032039205087102</v>
      </c>
      <c r="BB47" s="28">
        <v>78.368484575677797</v>
      </c>
      <c r="BC47" s="28">
        <v>79.673177087919299</v>
      </c>
      <c r="BD47" s="28">
        <v>80.223915827622093</v>
      </c>
      <c r="BE47" s="28">
        <v>80.587296157930098</v>
      </c>
      <c r="BF47" s="28">
        <v>80.942860768671594</v>
      </c>
      <c r="BG47" s="28">
        <v>82.222335046538802</v>
      </c>
      <c r="BH47" s="28">
        <v>85.059265199496707</v>
      </c>
      <c r="BI47" s="28">
        <v>89.300315023525897</v>
      </c>
      <c r="BJ47" s="28">
        <v>92.376773434464695</v>
      </c>
      <c r="BK47" s="28">
        <v>94.142190438085095</v>
      </c>
      <c r="BL47" s="28">
        <v>97.4228179936879</v>
      </c>
      <c r="BM47" s="28">
        <v>100</v>
      </c>
      <c r="BN47" s="28">
        <v>99.527693748507104</v>
      </c>
      <c r="BO47" s="28">
        <v>100.675630417463</v>
      </c>
      <c r="BP47" s="28">
        <v>102.975954355309</v>
      </c>
      <c r="BQ47" s="28">
        <v>104.099725498108</v>
      </c>
      <c r="BR47" s="28">
        <v>104.390039716057</v>
      </c>
      <c r="BS47" s="28">
        <v>103.762886514326</v>
      </c>
      <c r="BT47" s="28">
        <v>103.514600553882</v>
      </c>
      <c r="BU47" s="28"/>
      <c r="BV47" s="28"/>
    </row>
    <row r="48" spans="1:74" ht="15.75" x14ac:dyDescent="0.25">
      <c r="A48" s="29" t="s">
        <v>113</v>
      </c>
      <c r="B48" s="29">
        <v>33</v>
      </c>
      <c r="C48" s="28">
        <v>13.929888720478999</v>
      </c>
      <c r="D48" s="28">
        <v>14.8017162869769</v>
      </c>
      <c r="E48" s="28">
        <v>16.212847896309299</v>
      </c>
      <c r="F48" s="28">
        <v>15.0741252758251</v>
      </c>
      <c r="G48" s="28">
        <v>16.747515295561701</v>
      </c>
      <c r="H48" s="28">
        <v>16.8772282177653</v>
      </c>
      <c r="I48" s="28">
        <v>17.157431478608</v>
      </c>
      <c r="J48" s="28">
        <v>17.372566973387599</v>
      </c>
      <c r="K48" s="28">
        <v>16.645529331148499</v>
      </c>
      <c r="L48" s="28">
        <v>17.0775225534742</v>
      </c>
      <c r="M48" s="28">
        <v>17.415299140770902</v>
      </c>
      <c r="N48" s="28">
        <v>18.8390209268555</v>
      </c>
      <c r="O48" s="28">
        <v>19.1384707735977</v>
      </c>
      <c r="P48" s="28">
        <v>18.973224089245502</v>
      </c>
      <c r="Q48" s="28">
        <v>19.581777903615201</v>
      </c>
      <c r="R48" s="28">
        <v>19.645560418792599</v>
      </c>
      <c r="S48" s="28">
        <v>19.215869723479098</v>
      </c>
      <c r="T48" s="28">
        <v>19.591503464522301</v>
      </c>
      <c r="U48" s="28">
        <v>19.6192349377569</v>
      </c>
      <c r="V48" s="28">
        <v>20.078719818338801</v>
      </c>
      <c r="W48" s="28">
        <v>20.845114026115901</v>
      </c>
      <c r="X48" s="28">
        <v>21.5542926423133</v>
      </c>
      <c r="Y48" s="28">
        <v>22.555691583085199</v>
      </c>
      <c r="Z48" s="28">
        <v>24.142658741967299</v>
      </c>
      <c r="AA48" s="28">
        <v>24.9836723923687</v>
      </c>
      <c r="AB48" s="28">
        <v>25.7773010814341</v>
      </c>
      <c r="AC48" s="28">
        <v>26.654083126876301</v>
      </c>
      <c r="AD48" s="28">
        <v>27.685120190456001</v>
      </c>
      <c r="AE48" s="28">
        <v>36.958093103765101</v>
      </c>
      <c r="AF48" s="28">
        <v>38.395320003517803</v>
      </c>
      <c r="AG48" s="28">
        <v>41.190330869628703</v>
      </c>
      <c r="AH48" s="28">
        <v>44.4011373383454</v>
      </c>
      <c r="AI48" s="28">
        <v>49.449165225484002</v>
      </c>
      <c r="AJ48" s="28">
        <v>52.591384350988598</v>
      </c>
      <c r="AK48" s="28">
        <v>55.727878733577299</v>
      </c>
      <c r="AL48" s="28">
        <v>60.835534776018498</v>
      </c>
      <c r="AM48" s="28">
        <v>62.827684410983998</v>
      </c>
      <c r="AN48" s="28">
        <v>59.675178940648202</v>
      </c>
      <c r="AO48" s="28">
        <v>58.051111892966702</v>
      </c>
      <c r="AP48" s="28">
        <v>59.838499406891799</v>
      </c>
      <c r="AQ48" s="28">
        <v>62.7307341943336</v>
      </c>
      <c r="AR48" s="28">
        <v>66.053958921503295</v>
      </c>
      <c r="AS48" s="28">
        <v>68.095506779585904</v>
      </c>
      <c r="AT48" s="28">
        <v>70.191342215954904</v>
      </c>
      <c r="AU48" s="28">
        <v>71.786902115985001</v>
      </c>
      <c r="AV48" s="28">
        <v>73.5296186823021</v>
      </c>
      <c r="AW48" s="28">
        <v>74.098202972859795</v>
      </c>
      <c r="AX48" s="28">
        <v>75.223266663239002</v>
      </c>
      <c r="AY48" s="28">
        <v>76.413692445717899</v>
      </c>
      <c r="AZ48" s="28">
        <v>77.680642830513904</v>
      </c>
      <c r="BA48" s="28">
        <v>78.032039205087102</v>
      </c>
      <c r="BB48" s="28">
        <v>78.368484575677797</v>
      </c>
      <c r="BC48" s="28">
        <v>79.673177087919299</v>
      </c>
      <c r="BD48" s="28">
        <v>80.223915827622093</v>
      </c>
      <c r="BE48" s="28">
        <v>80.587296157930098</v>
      </c>
      <c r="BF48" s="28">
        <v>80.942860768671594</v>
      </c>
      <c r="BG48" s="28">
        <v>82.222335046538802</v>
      </c>
      <c r="BH48" s="28">
        <v>85.059265199496707</v>
      </c>
      <c r="BI48" s="28">
        <v>89.300315023525897</v>
      </c>
      <c r="BJ48" s="28">
        <v>92.376773434464695</v>
      </c>
      <c r="BK48" s="28">
        <v>94.142190438085095</v>
      </c>
      <c r="BL48" s="28">
        <v>97.4228179936879</v>
      </c>
      <c r="BM48" s="28">
        <v>100</v>
      </c>
      <c r="BN48" s="28">
        <v>99.527693748507104</v>
      </c>
      <c r="BO48" s="28">
        <v>100.675630417463</v>
      </c>
      <c r="BP48" s="28">
        <v>102.975954355309</v>
      </c>
      <c r="BQ48" s="28">
        <v>104.099725498108</v>
      </c>
      <c r="BR48" s="28">
        <v>104.390039716057</v>
      </c>
      <c r="BS48" s="28">
        <v>103.762886514326</v>
      </c>
      <c r="BT48" s="28">
        <v>103.514600553882</v>
      </c>
      <c r="BU48" s="28"/>
      <c r="BV48" s="28"/>
    </row>
    <row r="49" spans="1:74" ht="15.75" x14ac:dyDescent="0.25">
      <c r="A49" s="29" t="s">
        <v>117</v>
      </c>
      <c r="B49" s="29">
        <v>36</v>
      </c>
      <c r="C49" s="28">
        <v>13.929888720478999</v>
      </c>
      <c r="D49" s="28">
        <v>14.8017162869769</v>
      </c>
      <c r="E49" s="28">
        <v>16.212847896309299</v>
      </c>
      <c r="F49" s="28">
        <v>15.0741252758251</v>
      </c>
      <c r="G49" s="28">
        <v>16.747515295561701</v>
      </c>
      <c r="H49" s="28">
        <v>16.8772282177653</v>
      </c>
      <c r="I49" s="28">
        <v>17.157431478608</v>
      </c>
      <c r="J49" s="28">
        <v>17.372566973387599</v>
      </c>
      <c r="K49" s="28">
        <v>16.645529331148499</v>
      </c>
      <c r="L49" s="28">
        <v>17.0775225534742</v>
      </c>
      <c r="M49" s="28">
        <v>17.415299140770902</v>
      </c>
      <c r="N49" s="28">
        <v>18.8390209268555</v>
      </c>
      <c r="O49" s="28">
        <v>19.1384707735977</v>
      </c>
      <c r="P49" s="28">
        <v>18.973224089245502</v>
      </c>
      <c r="Q49" s="28">
        <v>19.581777903615201</v>
      </c>
      <c r="R49" s="28">
        <v>19.645560418792599</v>
      </c>
      <c r="S49" s="28">
        <v>19.215869723479098</v>
      </c>
      <c r="T49" s="28">
        <v>19.591503464522301</v>
      </c>
      <c r="U49" s="28">
        <v>19.6192349377569</v>
      </c>
      <c r="V49" s="28">
        <v>20.078719818338801</v>
      </c>
      <c r="W49" s="28">
        <v>20.845114026115901</v>
      </c>
      <c r="X49" s="28">
        <v>21.5542926423133</v>
      </c>
      <c r="Y49" s="28">
        <v>22.555691583085199</v>
      </c>
      <c r="Z49" s="28">
        <v>24.142658741967299</v>
      </c>
      <c r="AA49" s="28">
        <v>24.9836723923687</v>
      </c>
      <c r="AB49" s="28">
        <v>25.7773010814341</v>
      </c>
      <c r="AC49" s="28">
        <v>26.654083126876301</v>
      </c>
      <c r="AD49" s="28">
        <v>27.685120190456001</v>
      </c>
      <c r="AE49" s="28">
        <v>36.958093103765101</v>
      </c>
      <c r="AF49" s="28">
        <v>38.395320003517803</v>
      </c>
      <c r="AG49" s="28">
        <v>41.190330869628703</v>
      </c>
      <c r="AH49" s="28">
        <v>44.4011373383454</v>
      </c>
      <c r="AI49" s="28">
        <v>49.449165225484002</v>
      </c>
      <c r="AJ49" s="28">
        <v>52.591384350988598</v>
      </c>
      <c r="AK49" s="28">
        <v>55.727878733577299</v>
      </c>
      <c r="AL49" s="28">
        <v>60.835534776018498</v>
      </c>
      <c r="AM49" s="28">
        <v>62.827684410983998</v>
      </c>
      <c r="AN49" s="28">
        <v>59.675178940648202</v>
      </c>
      <c r="AO49" s="28">
        <v>58.051111892966702</v>
      </c>
      <c r="AP49" s="28">
        <v>59.838499406891799</v>
      </c>
      <c r="AQ49" s="28">
        <v>62.7307341943336</v>
      </c>
      <c r="AR49" s="28">
        <v>66.053958921503295</v>
      </c>
      <c r="AS49" s="28">
        <v>68.095506779585904</v>
      </c>
      <c r="AT49" s="28">
        <v>70.191342215954904</v>
      </c>
      <c r="AU49" s="28">
        <v>71.786902115985001</v>
      </c>
      <c r="AV49" s="28">
        <v>73.5296186823021</v>
      </c>
      <c r="AW49" s="28">
        <v>74.098202972859795</v>
      </c>
      <c r="AX49" s="28">
        <v>75.223266663239002</v>
      </c>
      <c r="AY49" s="28">
        <v>76.413692445717899</v>
      </c>
      <c r="AZ49" s="28">
        <v>77.680642830513904</v>
      </c>
      <c r="BA49" s="28">
        <v>78.032039205087102</v>
      </c>
      <c r="BB49" s="28">
        <v>78.368484575677797</v>
      </c>
      <c r="BC49" s="28">
        <v>79.673177087919299</v>
      </c>
      <c r="BD49" s="28">
        <v>80.223915827622093</v>
      </c>
      <c r="BE49" s="28">
        <v>80.587296157930098</v>
      </c>
      <c r="BF49" s="28">
        <v>80.942860768671594</v>
      </c>
      <c r="BG49" s="28">
        <v>82.222335046538802</v>
      </c>
      <c r="BH49" s="28">
        <v>85.059265199496707</v>
      </c>
      <c r="BI49" s="28">
        <v>89.300315023525897</v>
      </c>
      <c r="BJ49" s="28">
        <v>92.376773434464695</v>
      </c>
      <c r="BK49" s="28">
        <v>94.142190438085095</v>
      </c>
      <c r="BL49" s="28">
        <v>97.4228179936879</v>
      </c>
      <c r="BM49" s="28">
        <v>100</v>
      </c>
      <c r="BN49" s="28">
        <v>99.527693748507104</v>
      </c>
      <c r="BO49" s="28">
        <v>100.675630417463</v>
      </c>
      <c r="BP49" s="28">
        <v>102.975954355309</v>
      </c>
      <c r="BQ49" s="28">
        <v>104.099725498108</v>
      </c>
      <c r="BR49" s="28">
        <v>104.390039716057</v>
      </c>
      <c r="BS49" s="28">
        <v>103.762886514326</v>
      </c>
      <c r="BT49" s="28">
        <v>103.514600553882</v>
      </c>
      <c r="BU49" s="28"/>
      <c r="BV49" s="28"/>
    </row>
    <row r="50" spans="1:74" ht="15.75" x14ac:dyDescent="0.25">
      <c r="A50" s="29" t="s">
        <v>121</v>
      </c>
      <c r="B50" s="29">
        <v>39</v>
      </c>
      <c r="C50" s="28">
        <v>24.353154974275402</v>
      </c>
      <c r="D50" s="28">
        <v>25.059043524254399</v>
      </c>
      <c r="E50" s="28">
        <v>25.059043524254399</v>
      </c>
      <c r="F50" s="28">
        <v>24.353154974275402</v>
      </c>
      <c r="G50" s="28">
        <v>26.1178763492229</v>
      </c>
      <c r="H50" s="28">
        <v>25.7649320742334</v>
      </c>
      <c r="I50" s="28">
        <v>26.823764899201901</v>
      </c>
      <c r="J50" s="28">
        <v>27.176709174191402</v>
      </c>
      <c r="K50" s="28">
        <v>26.823764899201901</v>
      </c>
      <c r="L50" s="28">
        <v>27.176709174191402</v>
      </c>
      <c r="M50" s="28">
        <v>28.5884862741494</v>
      </c>
      <c r="N50" s="28">
        <v>28.9414305491389</v>
      </c>
      <c r="O50" s="28">
        <v>29.647319099117901</v>
      </c>
      <c r="P50" s="28">
        <v>30.000263374107401</v>
      </c>
      <c r="Q50" s="28">
        <v>29.647319099117901</v>
      </c>
      <c r="R50" s="28">
        <v>29.294374824128401</v>
      </c>
      <c r="S50" s="28">
        <v>28.235541999159899</v>
      </c>
      <c r="T50" s="28">
        <v>27.882597724170399</v>
      </c>
      <c r="U50" s="28">
        <v>27.882597724170399</v>
      </c>
      <c r="V50" s="28">
        <v>28.5884862741494</v>
      </c>
      <c r="W50" s="28">
        <v>29.294374824128401</v>
      </c>
      <c r="X50" s="28">
        <v>30.706151924086399</v>
      </c>
      <c r="Y50" s="28">
        <v>32.1179290240444</v>
      </c>
      <c r="Z50" s="28">
        <v>34.235594673981403</v>
      </c>
      <c r="AA50" s="28">
        <v>34.941483223960397</v>
      </c>
      <c r="AB50" s="28">
        <v>35.294427498949901</v>
      </c>
      <c r="AC50" s="28">
        <v>36.000316048928902</v>
      </c>
      <c r="AD50" s="28">
        <v>37.412093148886903</v>
      </c>
      <c r="AE50" s="28">
        <v>45.529811473645303</v>
      </c>
      <c r="AF50" s="28">
        <v>48.000421398571802</v>
      </c>
      <c r="AG50" s="28">
        <v>49.0592542235403</v>
      </c>
      <c r="AH50" s="28">
        <v>53.647529798403802</v>
      </c>
      <c r="AI50" s="28">
        <v>60.000526748214803</v>
      </c>
      <c r="AJ50" s="28">
        <v>64.235858048088701</v>
      </c>
      <c r="AK50" s="28">
        <v>69.1770778979417</v>
      </c>
      <c r="AL50" s="28">
        <v>75.530074847752701</v>
      </c>
      <c r="AM50" s="28">
        <v>81.530127522574205</v>
      </c>
      <c r="AN50" s="28">
        <v>70.7267663883095</v>
      </c>
      <c r="AO50" s="28">
        <v>69.570808417759807</v>
      </c>
      <c r="AP50" s="28">
        <v>70.323925716165704</v>
      </c>
      <c r="AQ50" s="28">
        <v>69.849326337773206</v>
      </c>
      <c r="AR50" s="28">
        <v>71.602934792227998</v>
      </c>
      <c r="AS50" s="28">
        <v>72.527913469413093</v>
      </c>
      <c r="AT50" s="28">
        <v>74.431257898282496</v>
      </c>
      <c r="AU50" s="28">
        <v>76.851105489097094</v>
      </c>
      <c r="AV50" s="28">
        <v>77.947039047754302</v>
      </c>
      <c r="AW50" s="28">
        <v>76.313187883806705</v>
      </c>
      <c r="AX50" s="28">
        <v>77.260037033263004</v>
      </c>
      <c r="AY50" s="28">
        <v>77.857342904809798</v>
      </c>
      <c r="AZ50" s="28">
        <v>79.3485211925248</v>
      </c>
      <c r="BA50" s="28">
        <v>80.151824837083794</v>
      </c>
      <c r="BB50" s="28">
        <v>80.058084824488603</v>
      </c>
      <c r="BC50" s="28">
        <v>79.970992161311898</v>
      </c>
      <c r="BD50" s="28">
        <v>79.949759762373901</v>
      </c>
      <c r="BE50" s="28">
        <v>81.419759529895501</v>
      </c>
      <c r="BF50" s="28">
        <v>83.141828304147396</v>
      </c>
      <c r="BG50" s="28">
        <v>83.149520352998394</v>
      </c>
      <c r="BH50" s="28">
        <v>84.480831084204794</v>
      </c>
      <c r="BI50" s="28">
        <v>87.769912100057496</v>
      </c>
      <c r="BJ50" s="28">
        <v>91.574232064759599</v>
      </c>
      <c r="BK50" s="28">
        <v>94.408939168838103</v>
      </c>
      <c r="BL50" s="28">
        <v>98.918227495579103</v>
      </c>
      <c r="BM50" s="28">
        <v>100</v>
      </c>
      <c r="BN50" s="28">
        <v>100.694086884198</v>
      </c>
      <c r="BO50" s="28">
        <v>98.9213484852162</v>
      </c>
      <c r="BP50" s="28">
        <v>100.728337576732</v>
      </c>
      <c r="BQ50" s="28">
        <v>100.046207894483</v>
      </c>
      <c r="BR50" s="28">
        <v>100.019297203649</v>
      </c>
      <c r="BS50" s="28">
        <v>98.387129450291496</v>
      </c>
      <c r="BT50" s="28">
        <v>96.581206436326795</v>
      </c>
      <c r="BU50" s="28"/>
      <c r="BV50" s="28"/>
    </row>
    <row r="51" spans="1:74" ht="15.75" x14ac:dyDescent="0.25">
      <c r="A51" s="29" t="s">
        <v>123</v>
      </c>
      <c r="B51" s="29">
        <v>40</v>
      </c>
      <c r="C51" s="28">
        <v>218.996131785366</v>
      </c>
      <c r="D51" s="28">
        <v>228.026900106412</v>
      </c>
      <c r="E51" s="28">
        <v>229.15574614654199</v>
      </c>
      <c r="F51" s="28">
        <v>215.609593664973</v>
      </c>
      <c r="G51" s="28">
        <v>214.480747624842</v>
      </c>
      <c r="H51" s="28">
        <v>209.96536346432001</v>
      </c>
      <c r="I51" s="28">
        <v>205.449979303796</v>
      </c>
      <c r="J51" s="28">
        <v>194.16151890248901</v>
      </c>
      <c r="K51" s="28">
        <v>185.13075058144301</v>
      </c>
      <c r="L51" s="28">
        <v>180.61536642092</v>
      </c>
      <c r="M51" s="28">
        <v>174.971136220266</v>
      </c>
      <c r="N51" s="28">
        <v>163.68267581895901</v>
      </c>
      <c r="O51" s="28">
        <v>150.13652333739</v>
      </c>
      <c r="P51" s="28">
        <v>143.363447096605</v>
      </c>
      <c r="Q51" s="28">
        <v>135.46152481569001</v>
      </c>
      <c r="R51" s="28">
        <v>128.688448574906</v>
      </c>
      <c r="S51" s="28">
        <v>125.30191045451301</v>
      </c>
      <c r="T51" s="28">
        <v>120.78652629398999</v>
      </c>
      <c r="U51" s="28">
        <v>114.013450053206</v>
      </c>
      <c r="V51" s="28">
        <v>110.626911932813</v>
      </c>
      <c r="W51" s="28">
        <v>104.98268173216</v>
      </c>
      <c r="X51" s="28">
        <v>101.596143611768</v>
      </c>
      <c r="Y51" s="28">
        <v>103.85383569202899</v>
      </c>
      <c r="Z51" s="28">
        <v>106.11152777229</v>
      </c>
      <c r="AA51" s="28">
        <v>109.498065892683</v>
      </c>
      <c r="AB51" s="28">
        <v>112.88460401307501</v>
      </c>
      <c r="AC51" s="28">
        <v>115.14229609333699</v>
      </c>
      <c r="AD51" s="28">
        <v>116.271142133467</v>
      </c>
      <c r="AE51" s="28">
        <v>130.946140655167</v>
      </c>
      <c r="AF51" s="28">
        <v>129.81729461503599</v>
      </c>
      <c r="AG51" s="28">
        <v>130.946140655167</v>
      </c>
      <c r="AH51" s="28">
        <v>134.332678775559</v>
      </c>
      <c r="AI51" s="28">
        <v>141.10575501634401</v>
      </c>
      <c r="AJ51" s="28">
        <v>146.749985216998</v>
      </c>
      <c r="AK51" s="28">
        <v>155.780753538043</v>
      </c>
      <c r="AL51" s="28">
        <v>156.90959957817401</v>
      </c>
      <c r="AM51" s="28">
        <v>159.167291658436</v>
      </c>
      <c r="AN51" s="28">
        <v>158.347357303412</v>
      </c>
      <c r="AO51" s="28">
        <v>156.28315514533799</v>
      </c>
      <c r="AP51" s="28">
        <v>153.663827788845</v>
      </c>
      <c r="AQ51" s="28">
        <v>150.30551765434299</v>
      </c>
      <c r="AR51" s="28">
        <v>149.438357302741</v>
      </c>
      <c r="AS51" s="28">
        <v>149.94152713341501</v>
      </c>
      <c r="AT51" s="28">
        <v>149.868205902695</v>
      </c>
      <c r="AU51" s="28">
        <v>148.29948175599301</v>
      </c>
      <c r="AV51" s="28">
        <v>145.464580583447</v>
      </c>
      <c r="AW51" s="28">
        <v>142.359748470803</v>
      </c>
      <c r="AX51" s="28">
        <v>139.22198020405699</v>
      </c>
      <c r="AY51" s="28">
        <v>137.65575552130801</v>
      </c>
      <c r="AZ51" s="28">
        <v>134.811910427963</v>
      </c>
      <c r="BA51" s="28">
        <v>131.26516210492301</v>
      </c>
      <c r="BB51" s="28">
        <v>126.646723155071</v>
      </c>
      <c r="BC51" s="28">
        <v>122.646206345092</v>
      </c>
      <c r="BD51" s="28">
        <v>118.208912222534</v>
      </c>
      <c r="BE51" s="28">
        <v>114.35795257424699</v>
      </c>
      <c r="BF51" s="28">
        <v>110.731542745635</v>
      </c>
      <c r="BG51" s="28">
        <v>106.983764842163</v>
      </c>
      <c r="BH51" s="28">
        <v>104.331558177689</v>
      </c>
      <c r="BI51" s="28">
        <v>103.895839382052</v>
      </c>
      <c r="BJ51" s="28">
        <v>102.548506750819</v>
      </c>
      <c r="BK51" s="28">
        <v>103.19771168768899</v>
      </c>
      <c r="BL51" s="28">
        <v>102.396775673574</v>
      </c>
      <c r="BM51" s="28">
        <v>100</v>
      </c>
      <c r="BN51" s="28">
        <v>96.437030778692105</v>
      </c>
      <c r="BO51" s="28">
        <v>94.7538320006269</v>
      </c>
      <c r="BP51" s="28">
        <v>91.879872609750606</v>
      </c>
      <c r="BQ51" s="28">
        <v>88.1535471543109</v>
      </c>
      <c r="BR51" s="28">
        <v>84.878991509169296</v>
      </c>
      <c r="BS51" s="28">
        <v>81.891199287590496</v>
      </c>
      <c r="BT51" s="28">
        <v>78.630329936471398</v>
      </c>
      <c r="BU51" s="28"/>
      <c r="BV51" s="28"/>
    </row>
    <row r="52" spans="1:74" ht="15.75" x14ac:dyDescent="0.25">
      <c r="A52" s="29" t="s">
        <v>125</v>
      </c>
      <c r="B52" s="29">
        <v>41</v>
      </c>
      <c r="C52" s="28">
        <v>32.490030968928302</v>
      </c>
      <c r="D52" s="28">
        <v>31.656953251776301</v>
      </c>
      <c r="E52" s="28">
        <v>38.321574988992403</v>
      </c>
      <c r="F52" s="28">
        <v>30.8238755346243</v>
      </c>
      <c r="G52" s="28">
        <v>33.7396475446563</v>
      </c>
      <c r="H52" s="28">
        <v>37.905036130416399</v>
      </c>
      <c r="I52" s="28">
        <v>34.989264120384298</v>
      </c>
      <c r="J52" s="28">
        <v>34.989264120384298</v>
      </c>
      <c r="K52" s="28">
        <v>33.7396475446563</v>
      </c>
      <c r="L52" s="28">
        <v>35.405802978960303</v>
      </c>
      <c r="M52" s="28">
        <v>34.156186403232297</v>
      </c>
      <c r="N52" s="28">
        <v>34.156186403232297</v>
      </c>
      <c r="O52" s="28">
        <v>33.323108686080303</v>
      </c>
      <c r="P52" s="28">
        <v>35.405802978960303</v>
      </c>
      <c r="Q52" s="28">
        <v>33.7396475446563</v>
      </c>
      <c r="R52" s="28">
        <v>33.7396475446563</v>
      </c>
      <c r="S52" s="28">
        <v>33.323108686080303</v>
      </c>
      <c r="T52" s="28">
        <v>33.323108686080303</v>
      </c>
      <c r="U52" s="28">
        <v>33.7396475446563</v>
      </c>
      <c r="V52" s="28">
        <v>33.7396475446563</v>
      </c>
      <c r="W52" s="28">
        <v>34.156186403232297</v>
      </c>
      <c r="X52" s="28">
        <v>35.405802978960303</v>
      </c>
      <c r="Y52" s="28">
        <v>37.905036130416399</v>
      </c>
      <c r="Z52" s="28">
        <v>38.7381138475684</v>
      </c>
      <c r="AA52" s="28">
        <v>41.6538858576004</v>
      </c>
      <c r="AB52" s="28">
        <v>41.6538858576004</v>
      </c>
      <c r="AC52" s="28">
        <v>43.320041291904403</v>
      </c>
      <c r="AD52" s="28">
        <v>44.986196726208398</v>
      </c>
      <c r="AE52" s="28">
        <v>53.733512756304499</v>
      </c>
      <c r="AF52" s="28">
        <v>52.067357322000497</v>
      </c>
      <c r="AG52" s="28">
        <v>54.5665904734565</v>
      </c>
      <c r="AH52" s="28">
        <v>56.232745907760503</v>
      </c>
      <c r="AI52" s="28">
        <v>59.148517917792603</v>
      </c>
      <c r="AJ52" s="28">
        <v>68.312372806464595</v>
      </c>
      <c r="AK52" s="28">
        <v>69.145450523616603</v>
      </c>
      <c r="AL52" s="28">
        <v>75.393533402256693</v>
      </c>
      <c r="AM52" s="28">
        <v>78.309305412288694</v>
      </c>
      <c r="AN52" s="28">
        <v>73.913863198866693</v>
      </c>
      <c r="AO52" s="28">
        <v>75.816601415574297</v>
      </c>
      <c r="AP52" s="28">
        <v>76.994073737504493</v>
      </c>
      <c r="AQ52" s="28">
        <v>80.578554234240301</v>
      </c>
      <c r="AR52" s="28">
        <v>82.644718292362498</v>
      </c>
      <c r="AS52" s="28">
        <v>83.701664427657505</v>
      </c>
      <c r="AT52" s="28">
        <v>84.836819021427203</v>
      </c>
      <c r="AU52" s="28">
        <v>85.075377868994806</v>
      </c>
      <c r="AV52" s="28">
        <v>85.957303931549404</v>
      </c>
      <c r="AW52" s="28">
        <v>85.851218064277901</v>
      </c>
      <c r="AX52" s="28">
        <v>86.103603145729096</v>
      </c>
      <c r="AY52" s="28">
        <v>88.522799958400299</v>
      </c>
      <c r="AZ52" s="28">
        <v>88.9990099344664</v>
      </c>
      <c r="BA52" s="28">
        <v>87.936470729392099</v>
      </c>
      <c r="BB52" s="28">
        <v>87.546054623131994</v>
      </c>
      <c r="BC52" s="28">
        <v>87.438309318657005</v>
      </c>
      <c r="BD52" s="28">
        <v>87.710010899689493</v>
      </c>
      <c r="BE52" s="28">
        <v>88.0637415980611</v>
      </c>
      <c r="BF52" s="28">
        <v>87.438711334522395</v>
      </c>
      <c r="BG52" s="28">
        <v>87.843550885492604</v>
      </c>
      <c r="BH52" s="28">
        <v>89.437072582600393</v>
      </c>
      <c r="BI52" s="28">
        <v>91.256391784436303</v>
      </c>
      <c r="BJ52" s="28">
        <v>93.522904872687405</v>
      </c>
      <c r="BK52" s="28">
        <v>97.358697962132695</v>
      </c>
      <c r="BL52" s="28">
        <v>100.589142187238</v>
      </c>
      <c r="BM52" s="28">
        <v>100</v>
      </c>
      <c r="BN52" s="28">
        <v>98.599227211277693</v>
      </c>
      <c r="BO52" s="28">
        <v>101.137478141077</v>
      </c>
      <c r="BP52" s="28">
        <v>103.17852380082699</v>
      </c>
      <c r="BQ52" s="28">
        <v>102.654368633779</v>
      </c>
      <c r="BR52" s="28">
        <v>102.089879409014</v>
      </c>
      <c r="BS52" s="28">
        <v>102.45271790954099</v>
      </c>
      <c r="BT52" s="28">
        <v>102.18060347986901</v>
      </c>
      <c r="BU52" s="28"/>
      <c r="BV52" s="28"/>
    </row>
    <row r="53" spans="1:74" ht="15.75" x14ac:dyDescent="0.25">
      <c r="A53" s="29" t="s">
        <v>127</v>
      </c>
      <c r="B53" s="29">
        <v>29</v>
      </c>
      <c r="C53" s="28">
        <v>47.268649987497902</v>
      </c>
      <c r="D53" s="28">
        <v>46.791188876513097</v>
      </c>
      <c r="E53" s="28">
        <v>47.268649987497902</v>
      </c>
      <c r="F53" s="28">
        <v>41.539116655679997</v>
      </c>
      <c r="G53" s="28">
        <v>43.448961099619297</v>
      </c>
      <c r="H53" s="28">
        <v>45.358805543558603</v>
      </c>
      <c r="I53" s="28">
        <v>46.313727765528299</v>
      </c>
      <c r="J53" s="28">
        <v>43.926422210604102</v>
      </c>
      <c r="K53" s="28">
        <v>40.584194433710302</v>
      </c>
      <c r="L53" s="28">
        <v>40.106733322725503</v>
      </c>
      <c r="M53" s="28">
        <v>40.584194433710302</v>
      </c>
      <c r="N53" s="28">
        <v>40.584194433710302</v>
      </c>
      <c r="O53" s="28">
        <v>39.1518111007559</v>
      </c>
      <c r="P53" s="28">
        <v>39.629272211740698</v>
      </c>
      <c r="Q53" s="28">
        <v>39.629272211740698</v>
      </c>
      <c r="R53" s="28">
        <v>38.196888878786197</v>
      </c>
      <c r="S53" s="28">
        <v>38.196888878786197</v>
      </c>
      <c r="T53" s="28">
        <v>37.241966656816501</v>
      </c>
      <c r="U53" s="28">
        <v>37.719427767801399</v>
      </c>
      <c r="V53" s="28">
        <v>37.241966656816501</v>
      </c>
      <c r="W53" s="28">
        <v>39.1518111007559</v>
      </c>
      <c r="X53" s="28">
        <v>40.106733322725503</v>
      </c>
      <c r="Y53" s="28">
        <v>41.539116655679997</v>
      </c>
      <c r="Z53" s="28">
        <v>43.448961099619297</v>
      </c>
      <c r="AA53" s="28">
        <v>47.7461110984827</v>
      </c>
      <c r="AB53" s="28">
        <v>47.7461110984827</v>
      </c>
      <c r="AC53" s="28">
        <v>47.7461110984827</v>
      </c>
      <c r="AD53" s="28">
        <v>47.7461110984827</v>
      </c>
      <c r="AE53" s="28">
        <v>60.637561095073103</v>
      </c>
      <c r="AF53" s="28">
        <v>61.592483317042799</v>
      </c>
      <c r="AG53" s="28">
        <v>61.592483317042799</v>
      </c>
      <c r="AH53" s="28">
        <v>62.547405539012402</v>
      </c>
      <c r="AI53" s="28">
        <v>68.276938870830307</v>
      </c>
      <c r="AJ53" s="28">
        <v>69.709322203784794</v>
      </c>
      <c r="AK53" s="28">
        <v>73.051549980678601</v>
      </c>
      <c r="AL53" s="28">
        <v>82.600772200375204</v>
      </c>
      <c r="AM53" s="28">
        <v>83.5556944223448</v>
      </c>
      <c r="AN53" s="28">
        <v>85.221696183540701</v>
      </c>
      <c r="AO53" s="28">
        <v>85.087909589525196</v>
      </c>
      <c r="AP53" s="28">
        <v>86.427489192492502</v>
      </c>
      <c r="AQ53" s="28">
        <v>87.331083447995098</v>
      </c>
      <c r="AR53" s="28">
        <v>89.352750741112501</v>
      </c>
      <c r="AS53" s="28">
        <v>91.879179270772994</v>
      </c>
      <c r="AT53" s="28">
        <v>94.013185851721502</v>
      </c>
      <c r="AU53" s="28">
        <v>95.473557791624302</v>
      </c>
      <c r="AV53" s="28">
        <v>95.744438504507698</v>
      </c>
      <c r="AW53" s="28">
        <v>96.351562411708898</v>
      </c>
      <c r="AX53" s="28">
        <v>96.832966035481107</v>
      </c>
      <c r="AY53" s="28">
        <v>97.653763602317994</v>
      </c>
      <c r="AZ53" s="28">
        <v>98.154834821323405</v>
      </c>
      <c r="BA53" s="28">
        <v>97.5491024680572</v>
      </c>
      <c r="BB53" s="28">
        <v>96.880033676170299</v>
      </c>
      <c r="BC53" s="28">
        <v>96.170601674179693</v>
      </c>
      <c r="BD53" s="28">
        <v>95.796039670625703</v>
      </c>
      <c r="BE53" s="28">
        <v>95.621969057471603</v>
      </c>
      <c r="BF53" s="28">
        <v>95.007246355506496</v>
      </c>
      <c r="BG53" s="28">
        <v>94.768970326281604</v>
      </c>
      <c r="BH53" s="28">
        <v>94.852119254215296</v>
      </c>
      <c r="BI53" s="28">
        <v>95.940801947208698</v>
      </c>
      <c r="BJ53" s="28">
        <v>97.428359849808601</v>
      </c>
      <c r="BK53" s="28">
        <v>98.1905283047045</v>
      </c>
      <c r="BL53" s="28">
        <v>99.835014886423295</v>
      </c>
      <c r="BM53" s="28">
        <v>100</v>
      </c>
      <c r="BN53" s="28">
        <v>98.6530644857271</v>
      </c>
      <c r="BO53" s="28">
        <v>98.430886283465995</v>
      </c>
      <c r="BP53" s="28">
        <v>98.143451993025295</v>
      </c>
      <c r="BQ53" s="28">
        <v>97.153819901880894</v>
      </c>
      <c r="BR53" s="28">
        <v>96.869851772488403</v>
      </c>
      <c r="BS53" s="28">
        <v>95.890378448113694</v>
      </c>
      <c r="BT53" s="28">
        <v>94.501382701695405</v>
      </c>
      <c r="BU53" s="28"/>
      <c r="BV53" s="28"/>
    </row>
    <row r="54" spans="1:74" ht="15.75" x14ac:dyDescent="0.25">
      <c r="A54" s="29" t="s">
        <v>83</v>
      </c>
      <c r="B54" s="29">
        <v>11</v>
      </c>
      <c r="C54" s="28">
        <v>52.173000000000002</v>
      </c>
      <c r="D54" s="28">
        <v>53.482999999999997</v>
      </c>
      <c r="E54" s="28">
        <v>54.546999999999997</v>
      </c>
      <c r="F54" s="28">
        <v>55.500999999999998</v>
      </c>
      <c r="G54" s="28">
        <v>58.896999999999998</v>
      </c>
      <c r="H54" s="28">
        <v>59.082000000000001</v>
      </c>
      <c r="I54" s="28">
        <v>60.648000000000003</v>
      </c>
      <c r="J54" s="28">
        <v>61.369</v>
      </c>
      <c r="K54" s="28">
        <v>62.316000000000003</v>
      </c>
      <c r="L54" s="28">
        <v>64.422999999999902</v>
      </c>
      <c r="M54" s="28">
        <v>67.004000000000005</v>
      </c>
      <c r="N54" s="28">
        <v>66.713999999999999</v>
      </c>
      <c r="O54" s="28">
        <v>67.072999999999993</v>
      </c>
      <c r="P54" s="28">
        <v>67.076999999999998</v>
      </c>
      <c r="Q54" s="28">
        <v>67.245000000000005</v>
      </c>
      <c r="R54" s="28">
        <v>66.846000000000004</v>
      </c>
      <c r="S54" s="28">
        <v>67.388000000000005</v>
      </c>
      <c r="T54" s="28">
        <v>67.7259999999999</v>
      </c>
      <c r="U54" s="28">
        <v>67.992000000000004</v>
      </c>
      <c r="V54" s="28">
        <v>68.396000000000001</v>
      </c>
      <c r="W54" s="28">
        <v>69.894999999999996</v>
      </c>
      <c r="X54" s="28">
        <v>69.968000000000004</v>
      </c>
      <c r="Y54" s="28">
        <v>70.762</v>
      </c>
      <c r="Z54" s="28">
        <v>72.334000000000003</v>
      </c>
      <c r="AA54" s="28">
        <v>73.248999999999995</v>
      </c>
      <c r="AB54" s="28">
        <v>73.210999999999899</v>
      </c>
      <c r="AC54" s="28">
        <v>74.73</v>
      </c>
      <c r="AD54" s="28">
        <v>77.335999999999999</v>
      </c>
      <c r="AE54" s="28">
        <v>81.900999999999897</v>
      </c>
      <c r="AF54" s="28">
        <v>81.150000000000006</v>
      </c>
      <c r="AG54" s="28">
        <v>84.635999999999896</v>
      </c>
      <c r="AH54" s="28">
        <v>83.055000000000007</v>
      </c>
      <c r="AI54" s="28">
        <v>80.531999999999897</v>
      </c>
      <c r="AJ54" s="28">
        <v>81.441999999999993</v>
      </c>
      <c r="AK54" s="28">
        <v>82.941000000000003</v>
      </c>
      <c r="AL54" s="28">
        <v>84.807999999999893</v>
      </c>
      <c r="AM54" s="28">
        <v>85.538999999999902</v>
      </c>
      <c r="AN54" s="28">
        <v>85.701999999999899</v>
      </c>
      <c r="AO54" s="28">
        <v>84.707999999999998</v>
      </c>
      <c r="AP54" s="28">
        <v>89.643000000000001</v>
      </c>
      <c r="AQ54" s="28">
        <v>94.226999999999904</v>
      </c>
      <c r="AR54" s="28">
        <v>96.313999999999993</v>
      </c>
      <c r="AS54" s="28">
        <v>97.391999999999996</v>
      </c>
      <c r="AT54" s="28">
        <v>96.578000000000003</v>
      </c>
      <c r="AU54" s="28">
        <v>96.786000000000001</v>
      </c>
      <c r="AV54" s="28">
        <v>97.900999999999897</v>
      </c>
      <c r="AW54" s="28">
        <v>99.522999999999996</v>
      </c>
      <c r="AX54" s="28">
        <v>101.178</v>
      </c>
      <c r="AY54" s="28">
        <v>102.22799999999999</v>
      </c>
      <c r="AZ54" s="28">
        <v>100.922</v>
      </c>
      <c r="BA54" s="28">
        <v>100.151</v>
      </c>
      <c r="BB54" s="28">
        <v>99.915000000000006</v>
      </c>
      <c r="BC54" s="28">
        <v>99.724999999999994</v>
      </c>
      <c r="BD54" s="28">
        <v>99.293999999999897</v>
      </c>
      <c r="BE54" s="28">
        <v>97.822000000000003</v>
      </c>
      <c r="BF54" s="28">
        <v>97.488</v>
      </c>
      <c r="BG54" s="28">
        <v>97.512</v>
      </c>
      <c r="BH54" s="28">
        <v>98.236000000000004</v>
      </c>
      <c r="BI54" s="28">
        <v>97.6</v>
      </c>
      <c r="BJ54" s="28">
        <v>97.078999999999994</v>
      </c>
      <c r="BK54" s="28">
        <v>97.242999999999896</v>
      </c>
      <c r="BL54" s="28">
        <v>98.789000000000001</v>
      </c>
      <c r="BM54" s="28">
        <v>100</v>
      </c>
      <c r="BN54" s="28">
        <v>99.215999999999894</v>
      </c>
      <c r="BO54" s="28">
        <v>100.551</v>
      </c>
      <c r="BP54" s="28">
        <v>102.887</v>
      </c>
      <c r="BQ54" s="28">
        <v>103.068</v>
      </c>
      <c r="BR54" s="28">
        <v>104.398</v>
      </c>
      <c r="BS54" s="28">
        <v>104.554</v>
      </c>
      <c r="BT54" s="28">
        <v>103.762</v>
      </c>
      <c r="BU54" s="28"/>
      <c r="BV54" s="28"/>
    </row>
    <row r="55" spans="1:74" ht="15.75" x14ac:dyDescent="0.25">
      <c r="A55" s="29" t="s">
        <v>57</v>
      </c>
      <c r="B55" s="29">
        <v>4</v>
      </c>
      <c r="C55" s="28">
        <v>6269873.6096982202</v>
      </c>
      <c r="D55" s="28">
        <v>6269873.6096982202</v>
      </c>
      <c r="E55" s="28">
        <v>6269873.6096982202</v>
      </c>
      <c r="F55" s="28">
        <v>6269873.6096982202</v>
      </c>
      <c r="G55" s="28">
        <v>6269873.6096982202</v>
      </c>
      <c r="H55" s="28">
        <v>4044597.6904942598</v>
      </c>
      <c r="I55" s="28">
        <v>2609107.1918361401</v>
      </c>
      <c r="J55" s="28">
        <v>1683094.25202929</v>
      </c>
      <c r="K55" s="28">
        <v>1336648.6642624701</v>
      </c>
      <c r="L55" s="28">
        <v>1243424.2755340301</v>
      </c>
      <c r="M55" s="28">
        <v>1137715.6826937301</v>
      </c>
      <c r="N55" s="28">
        <v>1033993.72026115</v>
      </c>
      <c r="O55" s="28">
        <v>755989.27899999998</v>
      </c>
      <c r="P55" s="28">
        <v>593570.08799999906</v>
      </c>
      <c r="Q55" s="28">
        <v>438509.19799999997</v>
      </c>
      <c r="R55" s="28">
        <v>311056.36099999998</v>
      </c>
      <c r="S55" s="28">
        <v>204300.00700000001</v>
      </c>
      <c r="T55" s="28">
        <v>170899.943</v>
      </c>
      <c r="U55" s="28">
        <v>141215.66</v>
      </c>
      <c r="V55" s="28">
        <v>98982.177999999898</v>
      </c>
      <c r="W55" s="28">
        <v>80422.922000000006</v>
      </c>
      <c r="X55" s="28">
        <v>68628.773000000001</v>
      </c>
      <c r="Y55" s="28">
        <v>62138.19</v>
      </c>
      <c r="Z55" s="28">
        <v>55815.091</v>
      </c>
      <c r="AA55" s="28">
        <v>42498.13</v>
      </c>
      <c r="AB55" s="28">
        <v>34278.946000000004</v>
      </c>
      <c r="AC55" s="28">
        <v>32499.912</v>
      </c>
      <c r="AD55" s="28">
        <v>26534.998</v>
      </c>
      <c r="AE55" s="28">
        <v>24546.148000000001</v>
      </c>
      <c r="AF55" s="28">
        <v>20500.723999999998</v>
      </c>
      <c r="AG55" s="28">
        <v>17840.338</v>
      </c>
      <c r="AH55" s="28">
        <v>12067.393</v>
      </c>
      <c r="AI55" s="28">
        <v>9999.0909999999894</v>
      </c>
      <c r="AJ55" s="28">
        <v>7804.0360000000001</v>
      </c>
      <c r="AK55" s="28">
        <v>6858.4369999999999</v>
      </c>
      <c r="AL55" s="28">
        <v>6173.20099999999</v>
      </c>
      <c r="AM55" s="28">
        <v>5146.7290000000003</v>
      </c>
      <c r="AN55" s="28">
        <v>4163.808</v>
      </c>
      <c r="AO55" s="28">
        <v>3539.7869999999998</v>
      </c>
      <c r="AP55" s="28">
        <v>3049.288</v>
      </c>
      <c r="AQ55" s="28">
        <v>2597.3040000000001</v>
      </c>
      <c r="AR55" s="28">
        <v>2412.5540000000001</v>
      </c>
      <c r="AS55" s="28">
        <v>2252.8229999999999</v>
      </c>
      <c r="AT55" s="28">
        <v>2044.0540000000001</v>
      </c>
      <c r="AU55" s="28">
        <v>1836.2919999999999</v>
      </c>
      <c r="AV55" s="28">
        <v>1567.117</v>
      </c>
      <c r="AW55" s="28">
        <v>1331.6679999999999</v>
      </c>
      <c r="AX55" s="28">
        <v>1171.1210000000001</v>
      </c>
      <c r="AY55" s="28">
        <v>980.096</v>
      </c>
      <c r="AZ55" s="28">
        <v>747.40300000000002</v>
      </c>
      <c r="BA55" s="28">
        <v>576.16999999999996</v>
      </c>
      <c r="BB55" s="28">
        <v>428.065</v>
      </c>
      <c r="BC55" s="28">
        <v>333.31400000000002</v>
      </c>
      <c r="BD55" s="28">
        <v>291.68700000000001</v>
      </c>
      <c r="BE55" s="28">
        <v>241.49799999999999</v>
      </c>
      <c r="BF55" s="28">
        <v>209.756</v>
      </c>
      <c r="BG55" s="28">
        <v>187.53899999999999</v>
      </c>
      <c r="BH55" s="28">
        <v>174.00700000000001</v>
      </c>
      <c r="BI55" s="28">
        <v>153.434</v>
      </c>
      <c r="BJ55" s="28">
        <v>134.346</v>
      </c>
      <c r="BK55" s="28">
        <v>120.59099999999999</v>
      </c>
      <c r="BL55" s="28">
        <v>108.738</v>
      </c>
      <c r="BM55" s="28">
        <v>100</v>
      </c>
      <c r="BN55" s="28">
        <v>96.004999999999995</v>
      </c>
      <c r="BO55" s="28">
        <v>92.052999999999898</v>
      </c>
      <c r="BP55" s="28">
        <v>90.105999999999895</v>
      </c>
      <c r="BQ55" s="28">
        <v>89.377999999999901</v>
      </c>
      <c r="BR55" s="28">
        <v>89.231999999999999</v>
      </c>
      <c r="BS55" s="28">
        <v>88.484999999999999</v>
      </c>
      <c r="BT55" s="28">
        <v>87.1</v>
      </c>
      <c r="BU55" s="28"/>
      <c r="BV55" s="28"/>
    </row>
    <row r="56" spans="1:74" ht="15.75" x14ac:dyDescent="0.25">
      <c r="A56" s="29" t="s">
        <v>59</v>
      </c>
      <c r="B56" s="29">
        <v>4</v>
      </c>
      <c r="C56" s="28">
        <v>6269873.6096982202</v>
      </c>
      <c r="D56" s="28">
        <v>6269873.6096982202</v>
      </c>
      <c r="E56" s="28">
        <v>6269873.6096982202</v>
      </c>
      <c r="F56" s="28">
        <v>6269873.6096982202</v>
      </c>
      <c r="G56" s="28">
        <v>6269873.6096982202</v>
      </c>
      <c r="H56" s="28">
        <v>4044597.6904942598</v>
      </c>
      <c r="I56" s="28">
        <v>2609107.1918361401</v>
      </c>
      <c r="J56" s="28">
        <v>1683094.25202929</v>
      </c>
      <c r="K56" s="28">
        <v>1336648.6642624701</v>
      </c>
      <c r="L56" s="28">
        <v>1243424.2755340301</v>
      </c>
      <c r="M56" s="28">
        <v>1137715.6826937301</v>
      </c>
      <c r="N56" s="28">
        <v>1033993.72026115</v>
      </c>
      <c r="O56" s="28">
        <v>755989.27899999998</v>
      </c>
      <c r="P56" s="28">
        <v>593570.08799999906</v>
      </c>
      <c r="Q56" s="28">
        <v>438509.19799999997</v>
      </c>
      <c r="R56" s="28">
        <v>311056.36099999998</v>
      </c>
      <c r="S56" s="28">
        <v>204300.00700000001</v>
      </c>
      <c r="T56" s="28">
        <v>170899.943</v>
      </c>
      <c r="U56" s="28">
        <v>141215.66</v>
      </c>
      <c r="V56" s="28">
        <v>98982.177999999898</v>
      </c>
      <c r="W56" s="28">
        <v>80422.922000000006</v>
      </c>
      <c r="X56" s="28">
        <v>68628.773000000001</v>
      </c>
      <c r="Y56" s="28">
        <v>62138.19</v>
      </c>
      <c r="Z56" s="28">
        <v>55815.091</v>
      </c>
      <c r="AA56" s="28">
        <v>42498.13</v>
      </c>
      <c r="AB56" s="28">
        <v>34278.946000000004</v>
      </c>
      <c r="AC56" s="28">
        <v>32499.912</v>
      </c>
      <c r="AD56" s="28">
        <v>26534.998</v>
      </c>
      <c r="AE56" s="28">
        <v>24546.148000000001</v>
      </c>
      <c r="AF56" s="28">
        <v>20500.723999999998</v>
      </c>
      <c r="AG56" s="28">
        <v>17840.338</v>
      </c>
      <c r="AH56" s="28">
        <v>12067.393</v>
      </c>
      <c r="AI56" s="28">
        <v>9999.0909999999894</v>
      </c>
      <c r="AJ56" s="28">
        <v>7804.0360000000001</v>
      </c>
      <c r="AK56" s="28">
        <v>6858.4369999999999</v>
      </c>
      <c r="AL56" s="28">
        <v>6173.20099999999</v>
      </c>
      <c r="AM56" s="28">
        <v>5146.7290000000003</v>
      </c>
      <c r="AN56" s="28">
        <v>4163.808</v>
      </c>
      <c r="AO56" s="28">
        <v>3539.7869999999998</v>
      </c>
      <c r="AP56" s="28">
        <v>3049.288</v>
      </c>
      <c r="AQ56" s="28">
        <v>2597.3040000000001</v>
      </c>
      <c r="AR56" s="28">
        <v>2412.5540000000001</v>
      </c>
      <c r="AS56" s="28">
        <v>2252.8229999999999</v>
      </c>
      <c r="AT56" s="28">
        <v>2044.0540000000001</v>
      </c>
      <c r="AU56" s="28">
        <v>1836.2919999999999</v>
      </c>
      <c r="AV56" s="28">
        <v>1567.117</v>
      </c>
      <c r="AW56" s="28">
        <v>1331.6679999999999</v>
      </c>
      <c r="AX56" s="28">
        <v>1171.1210000000001</v>
      </c>
      <c r="AY56" s="28">
        <v>980.096</v>
      </c>
      <c r="AZ56" s="28">
        <v>747.40300000000002</v>
      </c>
      <c r="BA56" s="28">
        <v>576.16999999999996</v>
      </c>
      <c r="BB56" s="28">
        <v>428.065</v>
      </c>
      <c r="BC56" s="28">
        <v>333.31400000000002</v>
      </c>
      <c r="BD56" s="28">
        <v>291.68700000000001</v>
      </c>
      <c r="BE56" s="28">
        <v>241.49799999999999</v>
      </c>
      <c r="BF56" s="28">
        <v>209.756</v>
      </c>
      <c r="BG56" s="28">
        <v>187.53899999999999</v>
      </c>
      <c r="BH56" s="28">
        <v>174.00700000000001</v>
      </c>
      <c r="BI56" s="28">
        <v>153.434</v>
      </c>
      <c r="BJ56" s="28">
        <v>134.346</v>
      </c>
      <c r="BK56" s="28">
        <v>120.59099999999999</v>
      </c>
      <c r="BL56" s="28">
        <v>108.738</v>
      </c>
      <c r="BM56" s="28">
        <v>100</v>
      </c>
      <c r="BN56" s="28">
        <v>96.004999999999995</v>
      </c>
      <c r="BO56" s="28">
        <v>92.052999999999898</v>
      </c>
      <c r="BP56" s="28">
        <v>90.105999999999895</v>
      </c>
      <c r="BQ56" s="28">
        <v>89.377999999999901</v>
      </c>
      <c r="BR56" s="28">
        <v>89.231999999999999</v>
      </c>
      <c r="BS56" s="28">
        <v>88.484999999999999</v>
      </c>
      <c r="BT56" s="28">
        <v>87.1</v>
      </c>
      <c r="BU56" s="28"/>
      <c r="BV56" s="28"/>
    </row>
    <row r="57" spans="1:74" ht="15.75" x14ac:dyDescent="0.25">
      <c r="A57" s="29" t="s">
        <v>61</v>
      </c>
      <c r="B57" s="29">
        <v>4</v>
      </c>
      <c r="C57" s="28">
        <v>6269873.6096982202</v>
      </c>
      <c r="D57" s="28">
        <v>6269873.6096982202</v>
      </c>
      <c r="E57" s="28">
        <v>6269873.6096982202</v>
      </c>
      <c r="F57" s="28">
        <v>6269873.6096982202</v>
      </c>
      <c r="G57" s="28">
        <v>6269873.6096982202</v>
      </c>
      <c r="H57" s="28">
        <v>4044597.6904942598</v>
      </c>
      <c r="I57" s="28">
        <v>2609107.1918361401</v>
      </c>
      <c r="J57" s="28">
        <v>1683094.25202929</v>
      </c>
      <c r="K57" s="28">
        <v>1336648.6642624701</v>
      </c>
      <c r="L57" s="28">
        <v>1243424.2755340301</v>
      </c>
      <c r="M57" s="28">
        <v>1137715.6826937301</v>
      </c>
      <c r="N57" s="28">
        <v>1033993.72026115</v>
      </c>
      <c r="O57" s="28">
        <v>755989.27899999998</v>
      </c>
      <c r="P57" s="28">
        <v>593570.08799999906</v>
      </c>
      <c r="Q57" s="28">
        <v>438509.19799999997</v>
      </c>
      <c r="R57" s="28">
        <v>311056.36099999998</v>
      </c>
      <c r="S57" s="28">
        <v>204300.00700000001</v>
      </c>
      <c r="T57" s="28">
        <v>170899.943</v>
      </c>
      <c r="U57" s="28">
        <v>141215.66</v>
      </c>
      <c r="V57" s="28">
        <v>98982.177999999898</v>
      </c>
      <c r="W57" s="28">
        <v>80422.922000000006</v>
      </c>
      <c r="X57" s="28">
        <v>68628.773000000001</v>
      </c>
      <c r="Y57" s="28">
        <v>62138.19</v>
      </c>
      <c r="Z57" s="28">
        <v>55815.091</v>
      </c>
      <c r="AA57" s="28">
        <v>42498.13</v>
      </c>
      <c r="AB57" s="28">
        <v>34278.946000000004</v>
      </c>
      <c r="AC57" s="28">
        <v>32499.912</v>
      </c>
      <c r="AD57" s="28">
        <v>26534.998</v>
      </c>
      <c r="AE57" s="28">
        <v>24546.148000000001</v>
      </c>
      <c r="AF57" s="28">
        <v>20500.723999999998</v>
      </c>
      <c r="AG57" s="28">
        <v>17840.338</v>
      </c>
      <c r="AH57" s="28">
        <v>12067.393</v>
      </c>
      <c r="AI57" s="28">
        <v>9999.0909999999894</v>
      </c>
      <c r="AJ57" s="28">
        <v>7804.0360000000001</v>
      </c>
      <c r="AK57" s="28">
        <v>6858.4369999999999</v>
      </c>
      <c r="AL57" s="28">
        <v>6173.20099999999</v>
      </c>
      <c r="AM57" s="28">
        <v>5146.7290000000003</v>
      </c>
      <c r="AN57" s="28">
        <v>4163.808</v>
      </c>
      <c r="AO57" s="28">
        <v>3539.7869999999998</v>
      </c>
      <c r="AP57" s="28">
        <v>3049.288</v>
      </c>
      <c r="AQ57" s="28">
        <v>2597.3040000000001</v>
      </c>
      <c r="AR57" s="28">
        <v>2412.5540000000001</v>
      </c>
      <c r="AS57" s="28">
        <v>2252.8229999999999</v>
      </c>
      <c r="AT57" s="28">
        <v>2044.0540000000001</v>
      </c>
      <c r="AU57" s="28">
        <v>1836.2919999999999</v>
      </c>
      <c r="AV57" s="28">
        <v>1567.117</v>
      </c>
      <c r="AW57" s="28">
        <v>1331.6679999999999</v>
      </c>
      <c r="AX57" s="28">
        <v>1171.1210000000001</v>
      </c>
      <c r="AY57" s="28">
        <v>980.096</v>
      </c>
      <c r="AZ57" s="28">
        <v>747.40300000000002</v>
      </c>
      <c r="BA57" s="28">
        <v>576.16999999999996</v>
      </c>
      <c r="BB57" s="28">
        <v>428.065</v>
      </c>
      <c r="BC57" s="28">
        <v>333.31400000000002</v>
      </c>
      <c r="BD57" s="28">
        <v>291.68700000000001</v>
      </c>
      <c r="BE57" s="28">
        <v>241.49799999999999</v>
      </c>
      <c r="BF57" s="28">
        <v>209.756</v>
      </c>
      <c r="BG57" s="28">
        <v>187.53899999999999</v>
      </c>
      <c r="BH57" s="28">
        <v>174.00700000000001</v>
      </c>
      <c r="BI57" s="28">
        <v>153.434</v>
      </c>
      <c r="BJ57" s="28">
        <v>134.346</v>
      </c>
      <c r="BK57" s="28">
        <v>120.59099999999999</v>
      </c>
      <c r="BL57" s="28">
        <v>108.738</v>
      </c>
      <c r="BM57" s="28">
        <v>100</v>
      </c>
      <c r="BN57" s="28">
        <v>96.004999999999995</v>
      </c>
      <c r="BO57" s="28">
        <v>92.052999999999898</v>
      </c>
      <c r="BP57" s="28">
        <v>90.105999999999895</v>
      </c>
      <c r="BQ57" s="28">
        <v>89.377999999999901</v>
      </c>
      <c r="BR57" s="28">
        <v>89.231999999999999</v>
      </c>
      <c r="BS57" s="28">
        <v>88.484999999999999</v>
      </c>
      <c r="BT57" s="28">
        <v>87.1</v>
      </c>
      <c r="BU57" s="28"/>
      <c r="BV57" s="28"/>
    </row>
    <row r="58" spans="1:74" ht="15.75" x14ac:dyDescent="0.25">
      <c r="A58" s="29" t="s">
        <v>63</v>
      </c>
      <c r="B58" s="29">
        <v>4</v>
      </c>
      <c r="C58" s="28">
        <v>6269873.6096982202</v>
      </c>
      <c r="D58" s="28">
        <v>6269873.6096982202</v>
      </c>
      <c r="E58" s="28">
        <v>6269873.6096982202</v>
      </c>
      <c r="F58" s="28">
        <v>6269873.6096982202</v>
      </c>
      <c r="G58" s="28">
        <v>6269873.6096982202</v>
      </c>
      <c r="H58" s="28">
        <v>4044597.6904942598</v>
      </c>
      <c r="I58" s="28">
        <v>2609107.1918361401</v>
      </c>
      <c r="J58" s="28">
        <v>1683094.25202929</v>
      </c>
      <c r="K58" s="28">
        <v>1336648.6642624701</v>
      </c>
      <c r="L58" s="28">
        <v>1243424.2755340301</v>
      </c>
      <c r="M58" s="28">
        <v>1137715.6826937301</v>
      </c>
      <c r="N58" s="28">
        <v>1033993.72026115</v>
      </c>
      <c r="O58" s="28">
        <v>755989.27899999998</v>
      </c>
      <c r="P58" s="28">
        <v>593570.08799999906</v>
      </c>
      <c r="Q58" s="28">
        <v>438509.19799999997</v>
      </c>
      <c r="R58" s="28">
        <v>311056.36099999998</v>
      </c>
      <c r="S58" s="28">
        <v>204300.00700000001</v>
      </c>
      <c r="T58" s="28">
        <v>170899.943</v>
      </c>
      <c r="U58" s="28">
        <v>141215.66</v>
      </c>
      <c r="V58" s="28">
        <v>98982.177999999898</v>
      </c>
      <c r="W58" s="28">
        <v>80422.922000000006</v>
      </c>
      <c r="X58" s="28">
        <v>68628.773000000001</v>
      </c>
      <c r="Y58" s="28">
        <v>62138.19</v>
      </c>
      <c r="Z58" s="28">
        <v>55815.091</v>
      </c>
      <c r="AA58" s="28">
        <v>42498.13</v>
      </c>
      <c r="AB58" s="28">
        <v>34278.946000000004</v>
      </c>
      <c r="AC58" s="28">
        <v>32499.912</v>
      </c>
      <c r="AD58" s="28">
        <v>26534.998</v>
      </c>
      <c r="AE58" s="28">
        <v>24546.148000000001</v>
      </c>
      <c r="AF58" s="28">
        <v>20500.723999999998</v>
      </c>
      <c r="AG58" s="28">
        <v>17840.338</v>
      </c>
      <c r="AH58" s="28">
        <v>12067.393</v>
      </c>
      <c r="AI58" s="28">
        <v>9999.0909999999894</v>
      </c>
      <c r="AJ58" s="28">
        <v>7804.0360000000001</v>
      </c>
      <c r="AK58" s="28">
        <v>6858.4369999999999</v>
      </c>
      <c r="AL58" s="28">
        <v>6173.20099999999</v>
      </c>
      <c r="AM58" s="28">
        <v>5146.7290000000003</v>
      </c>
      <c r="AN58" s="28">
        <v>4163.808</v>
      </c>
      <c r="AO58" s="28">
        <v>3539.7869999999998</v>
      </c>
      <c r="AP58" s="28">
        <v>3049.288</v>
      </c>
      <c r="AQ58" s="28">
        <v>2597.3040000000001</v>
      </c>
      <c r="AR58" s="28">
        <v>2412.5540000000001</v>
      </c>
      <c r="AS58" s="28">
        <v>2252.8229999999999</v>
      </c>
      <c r="AT58" s="28">
        <v>2044.0540000000001</v>
      </c>
      <c r="AU58" s="28">
        <v>1836.2919999999999</v>
      </c>
      <c r="AV58" s="28">
        <v>1567.117</v>
      </c>
      <c r="AW58" s="28">
        <v>1331.6679999999999</v>
      </c>
      <c r="AX58" s="28">
        <v>1171.1210000000001</v>
      </c>
      <c r="AY58" s="28">
        <v>980.096</v>
      </c>
      <c r="AZ58" s="28">
        <v>747.40300000000002</v>
      </c>
      <c r="BA58" s="28">
        <v>576.16999999999996</v>
      </c>
      <c r="BB58" s="28">
        <v>428.065</v>
      </c>
      <c r="BC58" s="28">
        <v>333.31400000000002</v>
      </c>
      <c r="BD58" s="28">
        <v>291.68700000000001</v>
      </c>
      <c r="BE58" s="28">
        <v>241.49799999999999</v>
      </c>
      <c r="BF58" s="28">
        <v>209.756</v>
      </c>
      <c r="BG58" s="28">
        <v>187.53899999999999</v>
      </c>
      <c r="BH58" s="28">
        <v>174.00700000000001</v>
      </c>
      <c r="BI58" s="28">
        <v>153.434</v>
      </c>
      <c r="BJ58" s="28">
        <v>134.346</v>
      </c>
      <c r="BK58" s="28">
        <v>120.59099999999999</v>
      </c>
      <c r="BL58" s="28">
        <v>108.738</v>
      </c>
      <c r="BM58" s="28">
        <v>100</v>
      </c>
      <c r="BN58" s="28">
        <v>96.004999999999995</v>
      </c>
      <c r="BO58" s="28">
        <v>92.052999999999898</v>
      </c>
      <c r="BP58" s="28">
        <v>90.105999999999895</v>
      </c>
      <c r="BQ58" s="28">
        <v>89.377999999999901</v>
      </c>
      <c r="BR58" s="28">
        <v>89.231999999999999</v>
      </c>
      <c r="BS58" s="28">
        <v>88.484999999999999</v>
      </c>
      <c r="BT58" s="28">
        <v>87.1</v>
      </c>
      <c r="BU58" s="28"/>
      <c r="BV58" s="28"/>
    </row>
    <row r="59" spans="1:74" ht="15.75" x14ac:dyDescent="0.25">
      <c r="A59" s="29" t="s">
        <v>65</v>
      </c>
      <c r="B59" s="29">
        <v>4</v>
      </c>
      <c r="C59" s="28">
        <v>6269873.6096982202</v>
      </c>
      <c r="D59" s="28">
        <v>6269873.6096982202</v>
      </c>
      <c r="E59" s="28">
        <v>6269873.6096982202</v>
      </c>
      <c r="F59" s="28">
        <v>6269873.6096982202</v>
      </c>
      <c r="G59" s="28">
        <v>6269873.6096982202</v>
      </c>
      <c r="H59" s="28">
        <v>4044597.6904942598</v>
      </c>
      <c r="I59" s="28">
        <v>2609107.1918361401</v>
      </c>
      <c r="J59" s="28">
        <v>1683094.25202929</v>
      </c>
      <c r="K59" s="28">
        <v>1336648.6642624701</v>
      </c>
      <c r="L59" s="28">
        <v>1243424.2755340301</v>
      </c>
      <c r="M59" s="28">
        <v>1137715.6826937301</v>
      </c>
      <c r="N59" s="28">
        <v>1033993.72026115</v>
      </c>
      <c r="O59" s="28">
        <v>755989.27899999998</v>
      </c>
      <c r="P59" s="28">
        <v>593570.08799999906</v>
      </c>
      <c r="Q59" s="28">
        <v>438509.19799999997</v>
      </c>
      <c r="R59" s="28">
        <v>311056.36099999998</v>
      </c>
      <c r="S59" s="28">
        <v>204300.00700000001</v>
      </c>
      <c r="T59" s="28">
        <v>170899.943</v>
      </c>
      <c r="U59" s="28">
        <v>141215.66</v>
      </c>
      <c r="V59" s="28">
        <v>98982.177999999898</v>
      </c>
      <c r="W59" s="28">
        <v>80422.922000000006</v>
      </c>
      <c r="X59" s="28">
        <v>68628.773000000001</v>
      </c>
      <c r="Y59" s="28">
        <v>62138.19</v>
      </c>
      <c r="Z59" s="28">
        <v>55815.091</v>
      </c>
      <c r="AA59" s="28">
        <v>42498.13</v>
      </c>
      <c r="AB59" s="28">
        <v>34278.946000000004</v>
      </c>
      <c r="AC59" s="28">
        <v>32499.912</v>
      </c>
      <c r="AD59" s="28">
        <v>26534.998</v>
      </c>
      <c r="AE59" s="28">
        <v>24546.148000000001</v>
      </c>
      <c r="AF59" s="28">
        <v>20500.723999999998</v>
      </c>
      <c r="AG59" s="28">
        <v>17840.338</v>
      </c>
      <c r="AH59" s="28">
        <v>12067.393</v>
      </c>
      <c r="AI59" s="28">
        <v>9999.0909999999894</v>
      </c>
      <c r="AJ59" s="28">
        <v>7804.0360000000001</v>
      </c>
      <c r="AK59" s="28">
        <v>6858.4369999999999</v>
      </c>
      <c r="AL59" s="28">
        <v>6173.20099999999</v>
      </c>
      <c r="AM59" s="28">
        <v>5146.7290000000003</v>
      </c>
      <c r="AN59" s="28">
        <v>4163.808</v>
      </c>
      <c r="AO59" s="28">
        <v>3539.7869999999998</v>
      </c>
      <c r="AP59" s="28">
        <v>3049.288</v>
      </c>
      <c r="AQ59" s="28">
        <v>2597.3040000000001</v>
      </c>
      <c r="AR59" s="28">
        <v>2412.5540000000001</v>
      </c>
      <c r="AS59" s="28">
        <v>2252.8229999999999</v>
      </c>
      <c r="AT59" s="28">
        <v>2044.0540000000001</v>
      </c>
      <c r="AU59" s="28">
        <v>1836.2919999999999</v>
      </c>
      <c r="AV59" s="28">
        <v>1567.117</v>
      </c>
      <c r="AW59" s="28">
        <v>1331.6679999999999</v>
      </c>
      <c r="AX59" s="28">
        <v>1171.1210000000001</v>
      </c>
      <c r="AY59" s="28">
        <v>980.096</v>
      </c>
      <c r="AZ59" s="28">
        <v>747.40300000000002</v>
      </c>
      <c r="BA59" s="28">
        <v>576.16999999999996</v>
      </c>
      <c r="BB59" s="28">
        <v>428.065</v>
      </c>
      <c r="BC59" s="28">
        <v>333.31400000000002</v>
      </c>
      <c r="BD59" s="28">
        <v>291.68700000000001</v>
      </c>
      <c r="BE59" s="28">
        <v>241.49799999999999</v>
      </c>
      <c r="BF59" s="28">
        <v>209.756</v>
      </c>
      <c r="BG59" s="28">
        <v>187.53899999999999</v>
      </c>
      <c r="BH59" s="28">
        <v>174.00700000000001</v>
      </c>
      <c r="BI59" s="28">
        <v>153.434</v>
      </c>
      <c r="BJ59" s="28">
        <v>134.346</v>
      </c>
      <c r="BK59" s="28">
        <v>120.59099999999999</v>
      </c>
      <c r="BL59" s="28">
        <v>108.738</v>
      </c>
      <c r="BM59" s="28">
        <v>100</v>
      </c>
      <c r="BN59" s="28">
        <v>96.004999999999995</v>
      </c>
      <c r="BO59" s="28">
        <v>92.052999999999898</v>
      </c>
      <c r="BP59" s="28">
        <v>90.105999999999895</v>
      </c>
      <c r="BQ59" s="28">
        <v>89.377999999999901</v>
      </c>
      <c r="BR59" s="28">
        <v>89.231999999999999</v>
      </c>
      <c r="BS59" s="28">
        <v>88.484999999999999</v>
      </c>
      <c r="BT59" s="28">
        <v>87.1</v>
      </c>
      <c r="BU59" s="28"/>
      <c r="BV59" s="28"/>
    </row>
    <row r="60" spans="1:74" ht="15.75" x14ac:dyDescent="0.25">
      <c r="A60" s="29" t="s">
        <v>67</v>
      </c>
      <c r="B60" s="29">
        <v>4</v>
      </c>
      <c r="C60" s="28">
        <v>6269873.6096982202</v>
      </c>
      <c r="D60" s="28">
        <v>6269873.6096982202</v>
      </c>
      <c r="E60" s="28">
        <v>6269873.6096982202</v>
      </c>
      <c r="F60" s="28">
        <v>6269873.6096982202</v>
      </c>
      <c r="G60" s="28">
        <v>6269873.6096982202</v>
      </c>
      <c r="H60" s="28">
        <v>4044597.6904942598</v>
      </c>
      <c r="I60" s="28">
        <v>2609107.1918361401</v>
      </c>
      <c r="J60" s="28">
        <v>1683094.25202929</v>
      </c>
      <c r="K60" s="28">
        <v>1336648.6642624701</v>
      </c>
      <c r="L60" s="28">
        <v>1243424.2755340301</v>
      </c>
      <c r="M60" s="28">
        <v>1137715.6826937301</v>
      </c>
      <c r="N60" s="28">
        <v>1033993.72026115</v>
      </c>
      <c r="O60" s="28">
        <v>755989.27899999998</v>
      </c>
      <c r="P60" s="28">
        <v>593570.08799999906</v>
      </c>
      <c r="Q60" s="28">
        <v>438509.19799999997</v>
      </c>
      <c r="R60" s="28">
        <v>311056.36099999998</v>
      </c>
      <c r="S60" s="28">
        <v>204300.00700000001</v>
      </c>
      <c r="T60" s="28">
        <v>170899.943</v>
      </c>
      <c r="U60" s="28">
        <v>141215.66</v>
      </c>
      <c r="V60" s="28">
        <v>98982.177999999898</v>
      </c>
      <c r="W60" s="28">
        <v>80422.922000000006</v>
      </c>
      <c r="X60" s="28">
        <v>68628.773000000001</v>
      </c>
      <c r="Y60" s="28">
        <v>62138.19</v>
      </c>
      <c r="Z60" s="28">
        <v>55815.091</v>
      </c>
      <c r="AA60" s="28">
        <v>42498.13</v>
      </c>
      <c r="AB60" s="28">
        <v>34278.946000000004</v>
      </c>
      <c r="AC60" s="28">
        <v>32499.912</v>
      </c>
      <c r="AD60" s="28">
        <v>26534.998</v>
      </c>
      <c r="AE60" s="28">
        <v>24546.148000000001</v>
      </c>
      <c r="AF60" s="28">
        <v>20500.723999999998</v>
      </c>
      <c r="AG60" s="28">
        <v>17840.338</v>
      </c>
      <c r="AH60" s="28">
        <v>12067.393</v>
      </c>
      <c r="AI60" s="28">
        <v>9999.0909999999894</v>
      </c>
      <c r="AJ60" s="28">
        <v>7804.0360000000001</v>
      </c>
      <c r="AK60" s="28">
        <v>6858.4369999999999</v>
      </c>
      <c r="AL60" s="28">
        <v>6173.20099999999</v>
      </c>
      <c r="AM60" s="28">
        <v>5146.7290000000003</v>
      </c>
      <c r="AN60" s="28">
        <v>4163.808</v>
      </c>
      <c r="AO60" s="28">
        <v>3539.7869999999998</v>
      </c>
      <c r="AP60" s="28">
        <v>3049.288</v>
      </c>
      <c r="AQ60" s="28">
        <v>2597.3040000000001</v>
      </c>
      <c r="AR60" s="28">
        <v>2412.5540000000001</v>
      </c>
      <c r="AS60" s="28">
        <v>2252.8229999999999</v>
      </c>
      <c r="AT60" s="28">
        <v>2044.0540000000001</v>
      </c>
      <c r="AU60" s="28">
        <v>1836.2919999999999</v>
      </c>
      <c r="AV60" s="28">
        <v>1567.117</v>
      </c>
      <c r="AW60" s="28">
        <v>1331.6679999999999</v>
      </c>
      <c r="AX60" s="28">
        <v>1171.1210000000001</v>
      </c>
      <c r="AY60" s="28">
        <v>980.096</v>
      </c>
      <c r="AZ60" s="28">
        <v>747.40300000000002</v>
      </c>
      <c r="BA60" s="28">
        <v>576.16999999999996</v>
      </c>
      <c r="BB60" s="28">
        <v>428.065</v>
      </c>
      <c r="BC60" s="28">
        <v>333.31400000000002</v>
      </c>
      <c r="BD60" s="28">
        <v>291.68700000000001</v>
      </c>
      <c r="BE60" s="28">
        <v>241.49799999999999</v>
      </c>
      <c r="BF60" s="28">
        <v>209.756</v>
      </c>
      <c r="BG60" s="28">
        <v>187.53899999999999</v>
      </c>
      <c r="BH60" s="28">
        <v>174.00700000000001</v>
      </c>
      <c r="BI60" s="28">
        <v>153.434</v>
      </c>
      <c r="BJ60" s="28">
        <v>134.346</v>
      </c>
      <c r="BK60" s="28">
        <v>120.59099999999999</v>
      </c>
      <c r="BL60" s="28">
        <v>108.738</v>
      </c>
      <c r="BM60" s="28">
        <v>100</v>
      </c>
      <c r="BN60" s="28">
        <v>96.004999999999995</v>
      </c>
      <c r="BO60" s="28">
        <v>92.052999999999898</v>
      </c>
      <c r="BP60" s="28">
        <v>90.105999999999895</v>
      </c>
      <c r="BQ60" s="28">
        <v>89.377999999999901</v>
      </c>
      <c r="BR60" s="28">
        <v>89.231999999999999</v>
      </c>
      <c r="BS60" s="28">
        <v>88.484999999999999</v>
      </c>
      <c r="BT60" s="28">
        <v>87.1</v>
      </c>
      <c r="BU60" s="28"/>
      <c r="BV60" s="28"/>
    </row>
    <row r="61" spans="1:74" ht="15.75" x14ac:dyDescent="0.25">
      <c r="A61" s="29" t="s">
        <v>69</v>
      </c>
      <c r="B61" s="29">
        <v>4</v>
      </c>
      <c r="C61" s="28">
        <v>6269873.6096982202</v>
      </c>
      <c r="D61" s="28">
        <v>6269873.6096982202</v>
      </c>
      <c r="E61" s="28">
        <v>6269873.6096982202</v>
      </c>
      <c r="F61" s="28">
        <v>6269873.6096982202</v>
      </c>
      <c r="G61" s="28">
        <v>6269873.6096982202</v>
      </c>
      <c r="H61" s="28">
        <v>4044597.6904942598</v>
      </c>
      <c r="I61" s="28">
        <v>2609107.1918361401</v>
      </c>
      <c r="J61" s="28">
        <v>1683094.25202929</v>
      </c>
      <c r="K61" s="28">
        <v>1336648.6642624701</v>
      </c>
      <c r="L61" s="28">
        <v>1243424.2755340301</v>
      </c>
      <c r="M61" s="28">
        <v>1137715.6826937301</v>
      </c>
      <c r="N61" s="28">
        <v>1033993.72026115</v>
      </c>
      <c r="O61" s="28">
        <v>755989.27899999998</v>
      </c>
      <c r="P61" s="28">
        <v>593570.08799999906</v>
      </c>
      <c r="Q61" s="28">
        <v>438509.19799999997</v>
      </c>
      <c r="R61" s="28">
        <v>311056.36099999998</v>
      </c>
      <c r="S61" s="28">
        <v>204300.00700000001</v>
      </c>
      <c r="T61" s="28">
        <v>170899.943</v>
      </c>
      <c r="U61" s="28">
        <v>141215.66</v>
      </c>
      <c r="V61" s="28">
        <v>98982.177999999898</v>
      </c>
      <c r="W61" s="28">
        <v>80422.922000000006</v>
      </c>
      <c r="X61" s="28">
        <v>68628.773000000001</v>
      </c>
      <c r="Y61" s="28">
        <v>62138.19</v>
      </c>
      <c r="Z61" s="28">
        <v>55815.091</v>
      </c>
      <c r="AA61" s="28">
        <v>42498.13</v>
      </c>
      <c r="AB61" s="28">
        <v>34278.946000000004</v>
      </c>
      <c r="AC61" s="28">
        <v>32499.912</v>
      </c>
      <c r="AD61" s="28">
        <v>26534.998</v>
      </c>
      <c r="AE61" s="28">
        <v>24546.148000000001</v>
      </c>
      <c r="AF61" s="28">
        <v>20500.723999999998</v>
      </c>
      <c r="AG61" s="28">
        <v>17840.338</v>
      </c>
      <c r="AH61" s="28">
        <v>12067.393</v>
      </c>
      <c r="AI61" s="28">
        <v>9999.0909999999894</v>
      </c>
      <c r="AJ61" s="28">
        <v>7804.0360000000001</v>
      </c>
      <c r="AK61" s="28">
        <v>6858.4369999999999</v>
      </c>
      <c r="AL61" s="28">
        <v>6173.20099999999</v>
      </c>
      <c r="AM61" s="28">
        <v>5146.7290000000003</v>
      </c>
      <c r="AN61" s="28">
        <v>4163.808</v>
      </c>
      <c r="AO61" s="28">
        <v>3539.7869999999998</v>
      </c>
      <c r="AP61" s="28">
        <v>3049.288</v>
      </c>
      <c r="AQ61" s="28">
        <v>2597.3040000000001</v>
      </c>
      <c r="AR61" s="28">
        <v>2412.5540000000001</v>
      </c>
      <c r="AS61" s="28">
        <v>2252.8229999999999</v>
      </c>
      <c r="AT61" s="28">
        <v>2044.0540000000001</v>
      </c>
      <c r="AU61" s="28">
        <v>1836.2919999999999</v>
      </c>
      <c r="AV61" s="28">
        <v>1567.117</v>
      </c>
      <c r="AW61" s="28">
        <v>1331.6679999999999</v>
      </c>
      <c r="AX61" s="28">
        <v>1171.1210000000001</v>
      </c>
      <c r="AY61" s="28">
        <v>980.096</v>
      </c>
      <c r="AZ61" s="28">
        <v>747.40300000000002</v>
      </c>
      <c r="BA61" s="28">
        <v>576.16999999999996</v>
      </c>
      <c r="BB61" s="28">
        <v>428.065</v>
      </c>
      <c r="BC61" s="28">
        <v>333.31400000000002</v>
      </c>
      <c r="BD61" s="28">
        <v>291.68700000000001</v>
      </c>
      <c r="BE61" s="28">
        <v>241.49799999999999</v>
      </c>
      <c r="BF61" s="28">
        <v>209.756</v>
      </c>
      <c r="BG61" s="28">
        <v>187.53899999999999</v>
      </c>
      <c r="BH61" s="28">
        <v>174.00700000000001</v>
      </c>
      <c r="BI61" s="28">
        <v>153.434</v>
      </c>
      <c r="BJ61" s="28">
        <v>134.346</v>
      </c>
      <c r="BK61" s="28">
        <v>120.59099999999999</v>
      </c>
      <c r="BL61" s="28">
        <v>108.738</v>
      </c>
      <c r="BM61" s="28">
        <v>100</v>
      </c>
      <c r="BN61" s="28">
        <v>96.004999999999995</v>
      </c>
      <c r="BO61" s="28">
        <v>92.052999999999898</v>
      </c>
      <c r="BP61" s="28">
        <v>90.105999999999895</v>
      </c>
      <c r="BQ61" s="28">
        <v>89.377999999999901</v>
      </c>
      <c r="BR61" s="28">
        <v>89.231999999999999</v>
      </c>
      <c r="BS61" s="28">
        <v>88.484999999999999</v>
      </c>
      <c r="BT61" s="28">
        <v>87.1</v>
      </c>
      <c r="BU61" s="28"/>
      <c r="BV61" s="28"/>
    </row>
    <row r="62" spans="1:74" ht="15.75" x14ac:dyDescent="0.25">
      <c r="A62" s="29" t="s">
        <v>71</v>
      </c>
      <c r="B62" s="29">
        <v>4</v>
      </c>
      <c r="C62" s="28">
        <v>6269873.6096982202</v>
      </c>
      <c r="D62" s="28">
        <v>6269873.6096982202</v>
      </c>
      <c r="E62" s="28">
        <v>6269873.6096982202</v>
      </c>
      <c r="F62" s="28">
        <v>6269873.6096982202</v>
      </c>
      <c r="G62" s="28">
        <v>6269873.6096982202</v>
      </c>
      <c r="H62" s="28">
        <v>4044597.6904942598</v>
      </c>
      <c r="I62" s="28">
        <v>2609107.1918361401</v>
      </c>
      <c r="J62" s="28">
        <v>1683094.25202929</v>
      </c>
      <c r="K62" s="28">
        <v>1336648.6642624701</v>
      </c>
      <c r="L62" s="28">
        <v>1243424.2755340301</v>
      </c>
      <c r="M62" s="28">
        <v>1137715.6826937301</v>
      </c>
      <c r="N62" s="28">
        <v>1033993.72026115</v>
      </c>
      <c r="O62" s="28">
        <v>755989.27899999998</v>
      </c>
      <c r="P62" s="28">
        <v>593570.08799999906</v>
      </c>
      <c r="Q62" s="28">
        <v>438509.19799999997</v>
      </c>
      <c r="R62" s="28">
        <v>311056.36099999998</v>
      </c>
      <c r="S62" s="28">
        <v>204300.00700000001</v>
      </c>
      <c r="T62" s="28">
        <v>170899.943</v>
      </c>
      <c r="U62" s="28">
        <v>141215.66</v>
      </c>
      <c r="V62" s="28">
        <v>98982.177999999898</v>
      </c>
      <c r="W62" s="28">
        <v>80422.922000000006</v>
      </c>
      <c r="X62" s="28">
        <v>68628.773000000001</v>
      </c>
      <c r="Y62" s="28">
        <v>62138.19</v>
      </c>
      <c r="Z62" s="28">
        <v>55815.091</v>
      </c>
      <c r="AA62" s="28">
        <v>42498.13</v>
      </c>
      <c r="AB62" s="28">
        <v>34278.946000000004</v>
      </c>
      <c r="AC62" s="28">
        <v>32499.912</v>
      </c>
      <c r="AD62" s="28">
        <v>26534.998</v>
      </c>
      <c r="AE62" s="28">
        <v>24546.148000000001</v>
      </c>
      <c r="AF62" s="28">
        <v>20500.723999999998</v>
      </c>
      <c r="AG62" s="28">
        <v>17840.338</v>
      </c>
      <c r="AH62" s="28">
        <v>12067.393</v>
      </c>
      <c r="AI62" s="28">
        <v>9999.0909999999894</v>
      </c>
      <c r="AJ62" s="28">
        <v>7804.0360000000001</v>
      </c>
      <c r="AK62" s="28">
        <v>6858.4369999999999</v>
      </c>
      <c r="AL62" s="28">
        <v>6173.20099999999</v>
      </c>
      <c r="AM62" s="28">
        <v>5146.7290000000003</v>
      </c>
      <c r="AN62" s="28">
        <v>4163.808</v>
      </c>
      <c r="AO62" s="28">
        <v>3539.7869999999998</v>
      </c>
      <c r="AP62" s="28">
        <v>3049.288</v>
      </c>
      <c r="AQ62" s="28">
        <v>2597.3040000000001</v>
      </c>
      <c r="AR62" s="28">
        <v>2412.5540000000001</v>
      </c>
      <c r="AS62" s="28">
        <v>2252.8229999999999</v>
      </c>
      <c r="AT62" s="28">
        <v>2044.0540000000001</v>
      </c>
      <c r="AU62" s="28">
        <v>1836.2919999999999</v>
      </c>
      <c r="AV62" s="28">
        <v>1567.117</v>
      </c>
      <c r="AW62" s="28">
        <v>1331.6679999999999</v>
      </c>
      <c r="AX62" s="28">
        <v>1171.1210000000001</v>
      </c>
      <c r="AY62" s="28">
        <v>980.096</v>
      </c>
      <c r="AZ62" s="28">
        <v>747.40300000000002</v>
      </c>
      <c r="BA62" s="28">
        <v>576.16999999999996</v>
      </c>
      <c r="BB62" s="28">
        <v>428.065</v>
      </c>
      <c r="BC62" s="28">
        <v>333.31400000000002</v>
      </c>
      <c r="BD62" s="28">
        <v>291.68700000000001</v>
      </c>
      <c r="BE62" s="28">
        <v>241.49799999999999</v>
      </c>
      <c r="BF62" s="28">
        <v>209.756</v>
      </c>
      <c r="BG62" s="28">
        <v>187.53899999999999</v>
      </c>
      <c r="BH62" s="28">
        <v>174.00700000000001</v>
      </c>
      <c r="BI62" s="28">
        <v>153.434</v>
      </c>
      <c r="BJ62" s="28">
        <v>134.346</v>
      </c>
      <c r="BK62" s="28">
        <v>120.59099999999999</v>
      </c>
      <c r="BL62" s="28">
        <v>108.738</v>
      </c>
      <c r="BM62" s="28">
        <v>100</v>
      </c>
      <c r="BN62" s="28">
        <v>96.004999999999995</v>
      </c>
      <c r="BO62" s="28">
        <v>92.052999999999898</v>
      </c>
      <c r="BP62" s="28">
        <v>90.105999999999895</v>
      </c>
      <c r="BQ62" s="28">
        <v>89.377999999999901</v>
      </c>
      <c r="BR62" s="28">
        <v>89.231999999999999</v>
      </c>
      <c r="BS62" s="28">
        <v>88.484999999999999</v>
      </c>
      <c r="BT62" s="28">
        <v>87.1</v>
      </c>
      <c r="BU62" s="28"/>
      <c r="BV62" s="28"/>
    </row>
    <row r="63" spans="1:74" ht="15.75" x14ac:dyDescent="0.25">
      <c r="A63" s="29" t="s">
        <v>73</v>
      </c>
      <c r="B63" s="29">
        <v>5</v>
      </c>
      <c r="C63" s="28">
        <v>5301.6271075312998</v>
      </c>
      <c r="D63" s="28">
        <v>4962.02110064317</v>
      </c>
      <c r="E63" s="28">
        <v>4622.4150937550403</v>
      </c>
      <c r="F63" s="28">
        <v>4245.0750861015704</v>
      </c>
      <c r="G63" s="28">
        <v>4018.6710815094898</v>
      </c>
      <c r="H63" s="28">
        <v>3754.5330761520599</v>
      </c>
      <c r="I63" s="28">
        <v>3131.9220635238198</v>
      </c>
      <c r="J63" s="28">
        <v>2905.5180589317401</v>
      </c>
      <c r="K63" s="28">
        <v>2754.5820558703499</v>
      </c>
      <c r="L63" s="28">
        <v>2962.1190600797599</v>
      </c>
      <c r="M63" s="28">
        <v>2697.9810547223301</v>
      </c>
      <c r="N63" s="28">
        <v>2282.90704630351</v>
      </c>
      <c r="O63" s="28">
        <v>1886.70003826736</v>
      </c>
      <c r="P63" s="28">
        <v>1999.9020405634101</v>
      </c>
      <c r="Q63" s="28">
        <v>1962.1680397980599</v>
      </c>
      <c r="R63" s="28">
        <v>2075.3700420941</v>
      </c>
      <c r="S63" s="28">
        <v>1830.09903711934</v>
      </c>
      <c r="T63" s="28">
        <v>1830.09903711934</v>
      </c>
      <c r="U63" s="28">
        <v>1509.3600306138901</v>
      </c>
      <c r="V63" s="28">
        <v>1528.22703099657</v>
      </c>
      <c r="W63" s="28">
        <v>1471.6260298485399</v>
      </c>
      <c r="X63" s="28">
        <v>1490.49303023122</v>
      </c>
      <c r="Y63" s="28">
        <v>1509.3600306138901</v>
      </c>
      <c r="Z63" s="28">
        <v>1622.5620329099299</v>
      </c>
      <c r="AA63" s="28">
        <v>1773.49803597132</v>
      </c>
      <c r="AB63" s="28">
        <v>1886.70003826736</v>
      </c>
      <c r="AC63" s="28">
        <v>1867.8330378846899</v>
      </c>
      <c r="AD63" s="28">
        <v>2037.63604132875</v>
      </c>
      <c r="AE63" s="28">
        <v>2056.5030417114299</v>
      </c>
      <c r="AF63" s="28">
        <v>1981.03504018073</v>
      </c>
      <c r="AG63" s="28">
        <v>1962.1680397980599</v>
      </c>
      <c r="AH63" s="28">
        <v>1943.3010394153901</v>
      </c>
      <c r="AI63" s="28">
        <v>1773.49803597132</v>
      </c>
      <c r="AJ63" s="28">
        <v>1547.0940313792401</v>
      </c>
      <c r="AK63" s="28">
        <v>1603.6950325272601</v>
      </c>
      <c r="AL63" s="28">
        <v>1660.2960336752799</v>
      </c>
      <c r="AM63" s="28">
        <v>1433.8920290832</v>
      </c>
      <c r="AN63" s="28">
        <v>1728.9602772534899</v>
      </c>
      <c r="AO63" s="28">
        <v>1713.37055926998</v>
      </c>
      <c r="AP63" s="28">
        <v>1566.72927095913</v>
      </c>
      <c r="AQ63" s="28">
        <v>1473.5297672870099</v>
      </c>
      <c r="AR63" s="28">
        <v>1378.22408930868</v>
      </c>
      <c r="AS63" s="28">
        <v>1300.38309021809</v>
      </c>
      <c r="AT63" s="28">
        <v>1209.72905271953</v>
      </c>
      <c r="AU63" s="28">
        <v>1118.5629060582801</v>
      </c>
      <c r="AV63" s="28">
        <v>1012.45777784527</v>
      </c>
      <c r="AW63" s="28">
        <v>965.30976482687902</v>
      </c>
      <c r="AX63" s="28">
        <v>871.91210828410397</v>
      </c>
      <c r="AY63" s="28">
        <v>784.79958681970402</v>
      </c>
      <c r="AZ63" s="28">
        <v>702.72002900046596</v>
      </c>
      <c r="BA63" s="28">
        <v>656.27251600960403</v>
      </c>
      <c r="BB63" s="28">
        <v>560.03071595590995</v>
      </c>
      <c r="BC63" s="28">
        <v>467.73861816870499</v>
      </c>
      <c r="BD63" s="28">
        <v>412.64202167025201</v>
      </c>
      <c r="BE63" s="28">
        <v>349.42789789801998</v>
      </c>
      <c r="BF63" s="28">
        <v>287.989325128921</v>
      </c>
      <c r="BG63" s="28">
        <v>226.649713617564</v>
      </c>
      <c r="BH63" s="28">
        <v>190.46003041525299</v>
      </c>
      <c r="BI63" s="28">
        <v>174.03509235716501</v>
      </c>
      <c r="BJ63" s="28">
        <v>154.462061194044</v>
      </c>
      <c r="BK63" s="28">
        <v>138.71007016810799</v>
      </c>
      <c r="BL63" s="28">
        <v>117.39990531637299</v>
      </c>
      <c r="BM63" s="28">
        <v>100</v>
      </c>
      <c r="BN63" s="28">
        <v>88.754974866021101</v>
      </c>
      <c r="BO63" s="28">
        <v>85.620066633838903</v>
      </c>
      <c r="BP63" s="28">
        <v>72.562896845047803</v>
      </c>
      <c r="BQ63" s="28">
        <v>62.932162587378201</v>
      </c>
      <c r="BR63" s="28">
        <v>49.935214000034897</v>
      </c>
      <c r="BS63" s="28">
        <v>39.719891330513299</v>
      </c>
      <c r="BT63" s="28">
        <v>34.757273552982298</v>
      </c>
      <c r="BU63" s="28"/>
      <c r="BV63" s="28"/>
    </row>
    <row r="64" spans="1:74" ht="15.75" x14ac:dyDescent="0.25">
      <c r="A64" s="29" t="s">
        <v>81</v>
      </c>
      <c r="B64" s="29">
        <v>10</v>
      </c>
      <c r="C64" s="28">
        <v>288.51987739347499</v>
      </c>
      <c r="D64" s="28">
        <v>290.45625240953899</v>
      </c>
      <c r="E64" s="28">
        <v>292.392627425603</v>
      </c>
      <c r="F64" s="28">
        <v>282.71075234528502</v>
      </c>
      <c r="G64" s="28">
        <v>298.20175247379302</v>
      </c>
      <c r="H64" s="28">
        <v>300.13812748985703</v>
      </c>
      <c r="I64" s="28">
        <v>294.32900244166598</v>
      </c>
      <c r="J64" s="28">
        <v>300.13812748985703</v>
      </c>
      <c r="K64" s="28">
        <v>300.13812748985703</v>
      </c>
      <c r="L64" s="28">
        <v>311.75637758623901</v>
      </c>
      <c r="M64" s="28">
        <v>319.50187765049299</v>
      </c>
      <c r="N64" s="28">
        <v>321.43825266655699</v>
      </c>
      <c r="O64" s="28">
        <v>304.01087752198401</v>
      </c>
      <c r="P64" s="28">
        <v>302.07450250592098</v>
      </c>
      <c r="Q64" s="28">
        <v>302.07450250592098</v>
      </c>
      <c r="R64" s="28">
        <v>300.13812748985703</v>
      </c>
      <c r="S64" s="28">
        <v>296.26537745772998</v>
      </c>
      <c r="T64" s="28">
        <v>294.32900244166598</v>
      </c>
      <c r="U64" s="28">
        <v>284.647127361348</v>
      </c>
      <c r="V64" s="28">
        <v>276.90162729709402</v>
      </c>
      <c r="W64" s="28">
        <v>276.90162729709402</v>
      </c>
      <c r="X64" s="28">
        <v>278.83800231315797</v>
      </c>
      <c r="Y64" s="28">
        <v>286.583502377412</v>
      </c>
      <c r="Z64" s="28">
        <v>288.51987739347499</v>
      </c>
      <c r="AA64" s="28">
        <v>251.72875208826699</v>
      </c>
      <c r="AB64" s="28">
        <v>193.637501606359</v>
      </c>
      <c r="AC64" s="28">
        <v>195.573876622423</v>
      </c>
      <c r="AD64" s="28">
        <v>187.828376558169</v>
      </c>
      <c r="AE64" s="28">
        <v>174.27375144572301</v>
      </c>
      <c r="AF64" s="28">
        <v>158.782751317215</v>
      </c>
      <c r="AG64" s="28">
        <v>154.91000128508799</v>
      </c>
      <c r="AH64" s="28">
        <v>154.91000128508799</v>
      </c>
      <c r="AI64" s="28">
        <v>145.22812620477001</v>
      </c>
      <c r="AJ64" s="28">
        <v>147.16450122083299</v>
      </c>
      <c r="AK64" s="28">
        <v>156.846376301151</v>
      </c>
      <c r="AL64" s="28">
        <v>166.528251381469</v>
      </c>
      <c r="AM64" s="28">
        <v>166.528251381469</v>
      </c>
      <c r="AN64" s="28">
        <v>170.16841357913199</v>
      </c>
      <c r="AO64" s="28">
        <v>172.00404165056301</v>
      </c>
      <c r="AP64" s="28">
        <v>159.75147233656199</v>
      </c>
      <c r="AQ64" s="28">
        <v>150.25296795636001</v>
      </c>
      <c r="AR64" s="28">
        <v>151.725130054549</v>
      </c>
      <c r="AS64" s="28">
        <v>152.02380239681199</v>
      </c>
      <c r="AT64" s="28">
        <v>149.162592022529</v>
      </c>
      <c r="AU64" s="28">
        <v>147.51358523843999</v>
      </c>
      <c r="AV64" s="28">
        <v>144.840486426886</v>
      </c>
      <c r="AW64" s="28">
        <v>147.04256984958599</v>
      </c>
      <c r="AX64" s="28">
        <v>150.97910211687099</v>
      </c>
      <c r="AY64" s="28">
        <v>144.241758992255</v>
      </c>
      <c r="AZ64" s="28">
        <v>144.83350995437999</v>
      </c>
      <c r="BA64" s="28">
        <v>151.19379930545799</v>
      </c>
      <c r="BB64" s="28">
        <v>151.40487099128401</v>
      </c>
      <c r="BC64" s="28">
        <v>143.539712497777</v>
      </c>
      <c r="BD64" s="28">
        <v>133.81363112681501</v>
      </c>
      <c r="BE64" s="28">
        <v>128.104193005626</v>
      </c>
      <c r="BF64" s="28">
        <v>122.51971903829499</v>
      </c>
      <c r="BG64" s="28">
        <v>117.16057909232801</v>
      </c>
      <c r="BH64" s="28">
        <v>114.262515210068</v>
      </c>
      <c r="BI64" s="28">
        <v>113.313906156367</v>
      </c>
      <c r="BJ64" s="28">
        <v>110.200769550735</v>
      </c>
      <c r="BK64" s="28">
        <v>107.196238612973</v>
      </c>
      <c r="BL64" s="28">
        <v>102.932366174359</v>
      </c>
      <c r="BM64" s="28">
        <v>100</v>
      </c>
      <c r="BN64" s="28">
        <v>99.494661416843599</v>
      </c>
      <c r="BO64" s="28">
        <v>96.310160266001503</v>
      </c>
      <c r="BP64" s="28">
        <v>92.819068929124498</v>
      </c>
      <c r="BQ64" s="28">
        <v>92.759539552819405</v>
      </c>
      <c r="BR64" s="28">
        <v>91.362724945183899</v>
      </c>
      <c r="BS64" s="28">
        <v>87.758319921953202</v>
      </c>
      <c r="BT64" s="28">
        <v>84.835352250973102</v>
      </c>
      <c r="BU64" s="28"/>
      <c r="BV64" s="28"/>
    </row>
    <row r="65" spans="1:74" ht="15.75" x14ac:dyDescent="0.25">
      <c r="A65" s="29" t="s">
        <v>75</v>
      </c>
      <c r="B65" s="29">
        <v>6</v>
      </c>
      <c r="C65" s="28">
        <v>288.51987739347499</v>
      </c>
      <c r="D65" s="28">
        <v>290.45625240953899</v>
      </c>
      <c r="E65" s="28">
        <v>292.392627425603</v>
      </c>
      <c r="F65" s="28">
        <v>282.71075234528502</v>
      </c>
      <c r="G65" s="28">
        <v>298.20175247379302</v>
      </c>
      <c r="H65" s="28">
        <v>300.13812748985703</v>
      </c>
      <c r="I65" s="28">
        <v>294.32900244166598</v>
      </c>
      <c r="J65" s="28">
        <v>300.13812748985703</v>
      </c>
      <c r="K65" s="28">
        <v>300.13812748985703</v>
      </c>
      <c r="L65" s="28">
        <v>311.75637758623901</v>
      </c>
      <c r="M65" s="28">
        <v>319.50187765049299</v>
      </c>
      <c r="N65" s="28">
        <v>321.43825266655699</v>
      </c>
      <c r="O65" s="28">
        <v>304.01087752198401</v>
      </c>
      <c r="P65" s="28">
        <v>302.07450250592098</v>
      </c>
      <c r="Q65" s="28">
        <v>302.07450250592098</v>
      </c>
      <c r="R65" s="28">
        <v>300.13812748985703</v>
      </c>
      <c r="S65" s="28">
        <v>296.26537745772998</v>
      </c>
      <c r="T65" s="28">
        <v>294.32900244166598</v>
      </c>
      <c r="U65" s="28">
        <v>284.647127361348</v>
      </c>
      <c r="V65" s="28">
        <v>276.90162729709402</v>
      </c>
      <c r="W65" s="28">
        <v>276.90162729709402</v>
      </c>
      <c r="X65" s="28">
        <v>278.83800231315797</v>
      </c>
      <c r="Y65" s="28">
        <v>286.583502377412</v>
      </c>
      <c r="Z65" s="28">
        <v>288.51987739347499</v>
      </c>
      <c r="AA65" s="28">
        <v>251.72875208826699</v>
      </c>
      <c r="AB65" s="28">
        <v>193.637501606359</v>
      </c>
      <c r="AC65" s="28">
        <v>195.573876622423</v>
      </c>
      <c r="AD65" s="28">
        <v>187.828376558169</v>
      </c>
      <c r="AE65" s="28">
        <v>174.27375144572301</v>
      </c>
      <c r="AF65" s="28">
        <v>158.782751317215</v>
      </c>
      <c r="AG65" s="28">
        <v>154.91000128508799</v>
      </c>
      <c r="AH65" s="28">
        <v>154.91000128508799</v>
      </c>
      <c r="AI65" s="28">
        <v>145.22812620477001</v>
      </c>
      <c r="AJ65" s="28">
        <v>147.16450122083299</v>
      </c>
      <c r="AK65" s="28">
        <v>156.846376301151</v>
      </c>
      <c r="AL65" s="28">
        <v>166.528251381469</v>
      </c>
      <c r="AM65" s="28">
        <v>166.528251381469</v>
      </c>
      <c r="AN65" s="28">
        <v>170.16841357913199</v>
      </c>
      <c r="AO65" s="28">
        <v>172.00404165056301</v>
      </c>
      <c r="AP65" s="28">
        <v>159.75147233656199</v>
      </c>
      <c r="AQ65" s="28">
        <v>150.25296795636001</v>
      </c>
      <c r="AR65" s="28">
        <v>151.725130054549</v>
      </c>
      <c r="AS65" s="28">
        <v>152.02380239681199</v>
      </c>
      <c r="AT65" s="28">
        <v>149.162592022529</v>
      </c>
      <c r="AU65" s="28">
        <v>147.51358523843999</v>
      </c>
      <c r="AV65" s="28">
        <v>144.840486426886</v>
      </c>
      <c r="AW65" s="28">
        <v>147.04256984958599</v>
      </c>
      <c r="AX65" s="28">
        <v>150.97910211687099</v>
      </c>
      <c r="AY65" s="28">
        <v>144.241758992255</v>
      </c>
      <c r="AZ65" s="28">
        <v>144.83350995437999</v>
      </c>
      <c r="BA65" s="28">
        <v>151.19379930545799</v>
      </c>
      <c r="BB65" s="28">
        <v>151.40487099128401</v>
      </c>
      <c r="BC65" s="28">
        <v>143.539712497777</v>
      </c>
      <c r="BD65" s="28">
        <v>133.81363112681501</v>
      </c>
      <c r="BE65" s="28">
        <v>128.104193005626</v>
      </c>
      <c r="BF65" s="28">
        <v>122.51971903829499</v>
      </c>
      <c r="BG65" s="28">
        <v>117.16057909232801</v>
      </c>
      <c r="BH65" s="28">
        <v>114.262515210068</v>
      </c>
      <c r="BI65" s="28">
        <v>113.313906156367</v>
      </c>
      <c r="BJ65" s="28">
        <v>110.200769550735</v>
      </c>
      <c r="BK65" s="28">
        <v>107.196238612973</v>
      </c>
      <c r="BL65" s="28">
        <v>102.932366174359</v>
      </c>
      <c r="BM65" s="28">
        <v>100</v>
      </c>
      <c r="BN65" s="28">
        <v>99.494661416843599</v>
      </c>
      <c r="BO65" s="28">
        <v>96.310160266001503</v>
      </c>
      <c r="BP65" s="28">
        <v>92.819068929124498</v>
      </c>
      <c r="BQ65" s="28">
        <v>92.759539552819405</v>
      </c>
      <c r="BR65" s="28">
        <v>91.362724945183899</v>
      </c>
      <c r="BS65" s="28">
        <v>87.758319921953202</v>
      </c>
      <c r="BT65" s="28">
        <v>84.835352250973102</v>
      </c>
      <c r="BU65" s="28"/>
      <c r="BV65" s="28"/>
    </row>
    <row r="66" spans="1:74" ht="15.75" x14ac:dyDescent="0.25">
      <c r="A66" s="29" t="s">
        <v>77</v>
      </c>
      <c r="B66" s="29">
        <v>6</v>
      </c>
      <c r="C66" s="28">
        <v>288.51987739347499</v>
      </c>
      <c r="D66" s="28">
        <v>290.45625240953899</v>
      </c>
      <c r="E66" s="28">
        <v>292.392627425603</v>
      </c>
      <c r="F66" s="28">
        <v>282.71075234528502</v>
      </c>
      <c r="G66" s="28">
        <v>298.20175247379302</v>
      </c>
      <c r="H66" s="28">
        <v>300.13812748985703</v>
      </c>
      <c r="I66" s="28">
        <v>294.32900244166598</v>
      </c>
      <c r="J66" s="28">
        <v>300.13812748985703</v>
      </c>
      <c r="K66" s="28">
        <v>300.13812748985703</v>
      </c>
      <c r="L66" s="28">
        <v>311.75637758623901</v>
      </c>
      <c r="M66" s="28">
        <v>319.50187765049299</v>
      </c>
      <c r="N66" s="28">
        <v>321.43825266655699</v>
      </c>
      <c r="O66" s="28">
        <v>304.01087752198401</v>
      </c>
      <c r="P66" s="28">
        <v>302.07450250592098</v>
      </c>
      <c r="Q66" s="28">
        <v>302.07450250592098</v>
      </c>
      <c r="R66" s="28">
        <v>300.13812748985703</v>
      </c>
      <c r="S66" s="28">
        <v>296.26537745772998</v>
      </c>
      <c r="T66" s="28">
        <v>294.32900244166598</v>
      </c>
      <c r="U66" s="28">
        <v>284.647127361348</v>
      </c>
      <c r="V66" s="28">
        <v>276.90162729709402</v>
      </c>
      <c r="W66" s="28">
        <v>276.90162729709402</v>
      </c>
      <c r="X66" s="28">
        <v>278.83800231315797</v>
      </c>
      <c r="Y66" s="28">
        <v>286.583502377412</v>
      </c>
      <c r="Z66" s="28">
        <v>288.51987739347499</v>
      </c>
      <c r="AA66" s="28">
        <v>251.72875208826699</v>
      </c>
      <c r="AB66" s="28">
        <v>193.637501606359</v>
      </c>
      <c r="AC66" s="28">
        <v>195.573876622423</v>
      </c>
      <c r="AD66" s="28">
        <v>187.828376558169</v>
      </c>
      <c r="AE66" s="28">
        <v>174.27375144572301</v>
      </c>
      <c r="AF66" s="28">
        <v>158.782751317215</v>
      </c>
      <c r="AG66" s="28">
        <v>154.91000128508799</v>
      </c>
      <c r="AH66" s="28">
        <v>154.91000128508799</v>
      </c>
      <c r="AI66" s="28">
        <v>145.22812620477001</v>
      </c>
      <c r="AJ66" s="28">
        <v>147.16450122083299</v>
      </c>
      <c r="AK66" s="28">
        <v>156.846376301151</v>
      </c>
      <c r="AL66" s="28">
        <v>166.528251381469</v>
      </c>
      <c r="AM66" s="28">
        <v>166.528251381469</v>
      </c>
      <c r="AN66" s="28">
        <v>170.16841357913199</v>
      </c>
      <c r="AO66" s="28">
        <v>172.00404165056301</v>
      </c>
      <c r="AP66" s="28">
        <v>159.75147233656199</v>
      </c>
      <c r="AQ66" s="28">
        <v>150.25296795636001</v>
      </c>
      <c r="AR66" s="28">
        <v>151.725130054549</v>
      </c>
      <c r="AS66" s="28">
        <v>152.02380239681199</v>
      </c>
      <c r="AT66" s="28">
        <v>149.162592022529</v>
      </c>
      <c r="AU66" s="28">
        <v>147.51358523843999</v>
      </c>
      <c r="AV66" s="28">
        <v>144.840486426886</v>
      </c>
      <c r="AW66" s="28">
        <v>147.04256984958599</v>
      </c>
      <c r="AX66" s="28">
        <v>150.97910211687099</v>
      </c>
      <c r="AY66" s="28">
        <v>144.241758992255</v>
      </c>
      <c r="AZ66" s="28">
        <v>144.83350995437999</v>
      </c>
      <c r="BA66" s="28">
        <v>151.19379930545799</v>
      </c>
      <c r="BB66" s="28">
        <v>151.40487099128401</v>
      </c>
      <c r="BC66" s="28">
        <v>143.539712497777</v>
      </c>
      <c r="BD66" s="28">
        <v>133.81363112681501</v>
      </c>
      <c r="BE66" s="28">
        <v>128.104193005626</v>
      </c>
      <c r="BF66" s="28">
        <v>122.51971903829499</v>
      </c>
      <c r="BG66" s="28">
        <v>117.16057909232801</v>
      </c>
      <c r="BH66" s="28">
        <v>114.262515210068</v>
      </c>
      <c r="BI66" s="28">
        <v>113.313906156367</v>
      </c>
      <c r="BJ66" s="28">
        <v>110.200769550735</v>
      </c>
      <c r="BK66" s="28">
        <v>107.196238612973</v>
      </c>
      <c r="BL66" s="28">
        <v>102.932366174359</v>
      </c>
      <c r="BM66" s="28">
        <v>100</v>
      </c>
      <c r="BN66" s="28">
        <v>99.494661416843599</v>
      </c>
      <c r="BO66" s="28">
        <v>96.310160266001503</v>
      </c>
      <c r="BP66" s="28">
        <v>92.819068929124498</v>
      </c>
      <c r="BQ66" s="28">
        <v>92.759539552819405</v>
      </c>
      <c r="BR66" s="28">
        <v>91.362724945183899</v>
      </c>
      <c r="BS66" s="28">
        <v>87.758319921953202</v>
      </c>
      <c r="BT66" s="28">
        <v>84.835352250973102</v>
      </c>
      <c r="BU66" s="28"/>
      <c r="BV66" s="28"/>
    </row>
    <row r="67" spans="1:74" ht="15.75" x14ac:dyDescent="0.25">
      <c r="A67" s="29" t="s">
        <v>79</v>
      </c>
      <c r="B67" s="29">
        <v>9</v>
      </c>
      <c r="C67" s="28">
        <v>288.51987739347499</v>
      </c>
      <c r="D67" s="28">
        <v>290.45625240953899</v>
      </c>
      <c r="E67" s="28">
        <v>292.392627425603</v>
      </c>
      <c r="F67" s="28">
        <v>282.71075234528502</v>
      </c>
      <c r="G67" s="28">
        <v>298.20175247379302</v>
      </c>
      <c r="H67" s="28">
        <v>300.13812748985703</v>
      </c>
      <c r="I67" s="28">
        <v>294.32900244166598</v>
      </c>
      <c r="J67" s="28">
        <v>300.13812748985703</v>
      </c>
      <c r="K67" s="28">
        <v>300.13812748985703</v>
      </c>
      <c r="L67" s="28">
        <v>311.75637758623901</v>
      </c>
      <c r="M67" s="28">
        <v>319.50187765049299</v>
      </c>
      <c r="N67" s="28">
        <v>321.43825266655699</v>
      </c>
      <c r="O67" s="28">
        <v>304.01087752198401</v>
      </c>
      <c r="P67" s="28">
        <v>302.07450250592098</v>
      </c>
      <c r="Q67" s="28">
        <v>302.07450250592098</v>
      </c>
      <c r="R67" s="28">
        <v>300.13812748985703</v>
      </c>
      <c r="S67" s="28">
        <v>296.26537745772998</v>
      </c>
      <c r="T67" s="28">
        <v>294.32900244166598</v>
      </c>
      <c r="U67" s="28">
        <v>284.647127361348</v>
      </c>
      <c r="V67" s="28">
        <v>276.90162729709402</v>
      </c>
      <c r="W67" s="28">
        <v>276.90162729709402</v>
      </c>
      <c r="X67" s="28">
        <v>278.83800231315797</v>
      </c>
      <c r="Y67" s="28">
        <v>286.583502377412</v>
      </c>
      <c r="Z67" s="28">
        <v>288.51987739347499</v>
      </c>
      <c r="AA67" s="28">
        <v>251.72875208826699</v>
      </c>
      <c r="AB67" s="28">
        <v>193.637501606359</v>
      </c>
      <c r="AC67" s="28">
        <v>195.573876622423</v>
      </c>
      <c r="AD67" s="28">
        <v>187.828376558169</v>
      </c>
      <c r="AE67" s="28">
        <v>174.27375144572301</v>
      </c>
      <c r="AF67" s="28">
        <v>158.782751317215</v>
      </c>
      <c r="AG67" s="28">
        <v>154.91000128508799</v>
      </c>
      <c r="AH67" s="28">
        <v>154.91000128508799</v>
      </c>
      <c r="AI67" s="28">
        <v>145.22812620477001</v>
      </c>
      <c r="AJ67" s="28">
        <v>147.16450122083299</v>
      </c>
      <c r="AK67" s="28">
        <v>156.846376301151</v>
      </c>
      <c r="AL67" s="28">
        <v>166.528251381469</v>
      </c>
      <c r="AM67" s="28">
        <v>166.528251381469</v>
      </c>
      <c r="AN67" s="28">
        <v>170.16841357913199</v>
      </c>
      <c r="AO67" s="28">
        <v>172.00404165056301</v>
      </c>
      <c r="AP67" s="28">
        <v>159.75147233656199</v>
      </c>
      <c r="AQ67" s="28">
        <v>150.25296795636001</v>
      </c>
      <c r="AR67" s="28">
        <v>151.725130054549</v>
      </c>
      <c r="AS67" s="28">
        <v>152.02380239681199</v>
      </c>
      <c r="AT67" s="28">
        <v>149.162592022529</v>
      </c>
      <c r="AU67" s="28">
        <v>147.51358523843999</v>
      </c>
      <c r="AV67" s="28">
        <v>144.840486426886</v>
      </c>
      <c r="AW67" s="28">
        <v>147.04256984958599</v>
      </c>
      <c r="AX67" s="28">
        <v>150.97910211687099</v>
      </c>
      <c r="AY67" s="28">
        <v>144.241758992255</v>
      </c>
      <c r="AZ67" s="28">
        <v>144.83350995437999</v>
      </c>
      <c r="BA67" s="28">
        <v>151.19379930545799</v>
      </c>
      <c r="BB67" s="28">
        <v>151.40487099128401</v>
      </c>
      <c r="BC67" s="28">
        <v>143.539712497777</v>
      </c>
      <c r="BD67" s="28">
        <v>133.81363112681501</v>
      </c>
      <c r="BE67" s="28">
        <v>128.104193005626</v>
      </c>
      <c r="BF67" s="28">
        <v>122.51971903829499</v>
      </c>
      <c r="BG67" s="28">
        <v>117.16057909232801</v>
      </c>
      <c r="BH67" s="28">
        <v>114.262515210068</v>
      </c>
      <c r="BI67" s="28">
        <v>113.313906156367</v>
      </c>
      <c r="BJ67" s="28">
        <v>110.200769550735</v>
      </c>
      <c r="BK67" s="28">
        <v>107.196238612973</v>
      </c>
      <c r="BL67" s="28">
        <v>102.932366174359</v>
      </c>
      <c r="BM67" s="28">
        <v>100</v>
      </c>
      <c r="BN67" s="28">
        <v>99.494661416843599</v>
      </c>
      <c r="BO67" s="28">
        <v>96.310160266001503</v>
      </c>
      <c r="BP67" s="28">
        <v>92.819068929124498</v>
      </c>
      <c r="BQ67" s="28">
        <v>92.759539552819405</v>
      </c>
      <c r="BR67" s="28">
        <v>91.362724945183899</v>
      </c>
      <c r="BS67" s="28">
        <v>87.758319921953202</v>
      </c>
      <c r="BT67" s="28">
        <v>84.835352250973102</v>
      </c>
      <c r="BU67" s="28"/>
      <c r="BV67" s="28"/>
    </row>
    <row r="68" spans="1:74" ht="15.75" x14ac:dyDescent="0.25">
      <c r="A68" s="29" t="s">
        <v>100</v>
      </c>
      <c r="B68" s="29">
        <v>22</v>
      </c>
      <c r="C68" s="28">
        <v>94.1115926464106</v>
      </c>
      <c r="D68" s="28">
        <v>99.601435550784601</v>
      </c>
      <c r="E68" s="28">
        <v>90.190276286143501</v>
      </c>
      <c r="F68" s="28">
        <v>88.621749742036698</v>
      </c>
      <c r="G68" s="28">
        <v>90.974539558196895</v>
      </c>
      <c r="H68" s="28">
        <v>98.032909006677698</v>
      </c>
      <c r="I68" s="28">
        <v>98.032909006677698</v>
      </c>
      <c r="J68" s="28">
        <v>94.1115926464106</v>
      </c>
      <c r="K68" s="28">
        <v>96.464382462570896</v>
      </c>
      <c r="L68" s="28">
        <v>94.895855918464093</v>
      </c>
      <c r="M68" s="28">
        <v>99.601435550784601</v>
      </c>
      <c r="N68" s="28">
        <v>85.484696653822994</v>
      </c>
      <c r="O68" s="28">
        <v>86.268959925876402</v>
      </c>
      <c r="P68" s="28">
        <v>83.131906837662697</v>
      </c>
      <c r="Q68" s="28">
        <v>82.347643565609303</v>
      </c>
      <c r="R68" s="28">
        <v>80.779117021502501</v>
      </c>
      <c r="S68" s="28">
        <v>80.779117021502501</v>
      </c>
      <c r="T68" s="28">
        <v>77.642063933288796</v>
      </c>
      <c r="U68" s="28">
        <v>76.857800661235302</v>
      </c>
      <c r="V68" s="28">
        <v>70.583694484808007</v>
      </c>
      <c r="W68" s="28">
        <v>70.583694484808007</v>
      </c>
      <c r="X68" s="28">
        <v>69.799431212754499</v>
      </c>
      <c r="Y68" s="28">
        <v>68.230904668647696</v>
      </c>
      <c r="Z68" s="28">
        <v>71.367957756861401</v>
      </c>
      <c r="AA68" s="28">
        <v>75.2892741171285</v>
      </c>
      <c r="AB68" s="28">
        <v>78.426327205342204</v>
      </c>
      <c r="AC68" s="28">
        <v>76.857800661235302</v>
      </c>
      <c r="AD68" s="28">
        <v>82.347643565609303</v>
      </c>
      <c r="AE68" s="28">
        <v>97.248645734624304</v>
      </c>
      <c r="AF68" s="28">
        <v>101.954225366945</v>
      </c>
      <c r="AG68" s="28">
        <v>101.954225366945</v>
      </c>
      <c r="AH68" s="28">
        <v>111.365384631586</v>
      </c>
      <c r="AI68" s="28">
        <v>108.22833154337199</v>
      </c>
      <c r="AJ68" s="28">
        <v>120.776543896227</v>
      </c>
      <c r="AK68" s="28">
        <v>133.32475624908199</v>
      </c>
      <c r="AL68" s="28">
        <v>141.951652241669</v>
      </c>
      <c r="AM68" s="28">
        <v>148.225758418097</v>
      </c>
      <c r="AN68" s="28">
        <v>141.32353751942</v>
      </c>
      <c r="AO68" s="28">
        <v>139.00857101978301</v>
      </c>
      <c r="AP68" s="28">
        <v>140.96697368274801</v>
      </c>
      <c r="AQ68" s="28">
        <v>135.31650325368599</v>
      </c>
      <c r="AR68" s="28">
        <v>132.120114143058</v>
      </c>
      <c r="AS68" s="28">
        <v>133.39505104681601</v>
      </c>
      <c r="AT68" s="28">
        <v>134.97919087691801</v>
      </c>
      <c r="AU68" s="28">
        <v>137.31259642983201</v>
      </c>
      <c r="AV68" s="28">
        <v>136.479097884287</v>
      </c>
      <c r="AW68" s="28">
        <v>134.828413459996</v>
      </c>
      <c r="AX68" s="28">
        <v>135.521899817101</v>
      </c>
      <c r="AY68" s="28">
        <v>133.694923897889</v>
      </c>
      <c r="AZ68" s="28">
        <v>132.39127139545201</v>
      </c>
      <c r="BA68" s="28">
        <v>131.278395945699</v>
      </c>
      <c r="BB68" s="28">
        <v>127.409522581896</v>
      </c>
      <c r="BC68" s="28">
        <v>124.715320726226</v>
      </c>
      <c r="BD68" s="28">
        <v>119.100360387509</v>
      </c>
      <c r="BE68" s="28">
        <v>112.547958261376</v>
      </c>
      <c r="BF68" s="28">
        <v>109.975120844063</v>
      </c>
      <c r="BG68" s="28">
        <v>108.45438172177499</v>
      </c>
      <c r="BH68" s="28">
        <v>108.505926201666</v>
      </c>
      <c r="BI68" s="28">
        <v>104.079439651824</v>
      </c>
      <c r="BJ68" s="28">
        <v>99.4691797587937</v>
      </c>
      <c r="BK68" s="28">
        <v>96.675950037993999</v>
      </c>
      <c r="BL68" s="28">
        <v>91.940056413399006</v>
      </c>
      <c r="BM68" s="28">
        <v>100</v>
      </c>
      <c r="BN68" s="28">
        <v>85.924916017215097</v>
      </c>
      <c r="BO68" s="28">
        <v>84.662039177711705</v>
      </c>
      <c r="BP68" s="28">
        <v>84.145597388479501</v>
      </c>
      <c r="BQ68" s="28">
        <v>83.114580321723196</v>
      </c>
      <c r="BR68" s="28">
        <v>81.805403375373601</v>
      </c>
      <c r="BS68" s="28">
        <v>80.773380787952107</v>
      </c>
      <c r="BT68" s="28">
        <v>79.378943363532002</v>
      </c>
      <c r="BU68" s="28"/>
      <c r="BV68" s="28"/>
    </row>
    <row r="69" spans="1:74" ht="15.75" x14ac:dyDescent="0.25">
      <c r="A69" s="29" t="s">
        <v>102</v>
      </c>
      <c r="B69" s="29">
        <v>22</v>
      </c>
      <c r="C69" s="28">
        <v>94.1115926464106</v>
      </c>
      <c r="D69" s="28">
        <v>99.601435550784601</v>
      </c>
      <c r="E69" s="28">
        <v>90.190276286143501</v>
      </c>
      <c r="F69" s="28">
        <v>88.621749742036698</v>
      </c>
      <c r="G69" s="28">
        <v>90.974539558196895</v>
      </c>
      <c r="H69" s="28">
        <v>98.032909006677698</v>
      </c>
      <c r="I69" s="28">
        <v>98.032909006677698</v>
      </c>
      <c r="J69" s="28">
        <v>94.1115926464106</v>
      </c>
      <c r="K69" s="28">
        <v>96.464382462570896</v>
      </c>
      <c r="L69" s="28">
        <v>94.895855918464093</v>
      </c>
      <c r="M69" s="28">
        <v>99.601435550784601</v>
      </c>
      <c r="N69" s="28">
        <v>85.484696653822994</v>
      </c>
      <c r="O69" s="28">
        <v>86.268959925876402</v>
      </c>
      <c r="P69" s="28">
        <v>83.131906837662697</v>
      </c>
      <c r="Q69" s="28">
        <v>82.347643565609303</v>
      </c>
      <c r="R69" s="28">
        <v>80.779117021502501</v>
      </c>
      <c r="S69" s="28">
        <v>80.779117021502501</v>
      </c>
      <c r="T69" s="28">
        <v>77.642063933288796</v>
      </c>
      <c r="U69" s="28">
        <v>76.857800661235302</v>
      </c>
      <c r="V69" s="28">
        <v>70.583694484808007</v>
      </c>
      <c r="W69" s="28">
        <v>70.583694484808007</v>
      </c>
      <c r="X69" s="28">
        <v>69.799431212754499</v>
      </c>
      <c r="Y69" s="28">
        <v>68.230904668647696</v>
      </c>
      <c r="Z69" s="28">
        <v>71.367957756861401</v>
      </c>
      <c r="AA69" s="28">
        <v>75.2892741171285</v>
      </c>
      <c r="AB69" s="28">
        <v>78.426327205342204</v>
      </c>
      <c r="AC69" s="28">
        <v>76.857800661235302</v>
      </c>
      <c r="AD69" s="28">
        <v>82.347643565609303</v>
      </c>
      <c r="AE69" s="28">
        <v>97.248645734624304</v>
      </c>
      <c r="AF69" s="28">
        <v>101.954225366945</v>
      </c>
      <c r="AG69" s="28">
        <v>101.954225366945</v>
      </c>
      <c r="AH69" s="28">
        <v>111.365384631586</v>
      </c>
      <c r="AI69" s="28">
        <v>108.22833154337199</v>
      </c>
      <c r="AJ69" s="28">
        <v>120.776543896227</v>
      </c>
      <c r="AK69" s="28">
        <v>133.32475624908199</v>
      </c>
      <c r="AL69" s="28">
        <v>141.951652241669</v>
      </c>
      <c r="AM69" s="28">
        <v>148.225758418097</v>
      </c>
      <c r="AN69" s="28">
        <v>141.32353751942</v>
      </c>
      <c r="AO69" s="28">
        <v>139.00857101978301</v>
      </c>
      <c r="AP69" s="28">
        <v>140.96697368274801</v>
      </c>
      <c r="AQ69" s="28">
        <v>135.31650325368599</v>
      </c>
      <c r="AR69" s="28">
        <v>132.120114143058</v>
      </c>
      <c r="AS69" s="28">
        <v>133.39505104681601</v>
      </c>
      <c r="AT69" s="28">
        <v>134.97919087691801</v>
      </c>
      <c r="AU69" s="28">
        <v>137.31259642983201</v>
      </c>
      <c r="AV69" s="28">
        <v>136.479097884287</v>
      </c>
      <c r="AW69" s="28">
        <v>134.828413459996</v>
      </c>
      <c r="AX69" s="28">
        <v>135.521899817101</v>
      </c>
      <c r="AY69" s="28">
        <v>133.694923897889</v>
      </c>
      <c r="AZ69" s="28">
        <v>132.39127139545201</v>
      </c>
      <c r="BA69" s="28">
        <v>131.278395945699</v>
      </c>
      <c r="BB69" s="28">
        <v>127.409522581896</v>
      </c>
      <c r="BC69" s="28">
        <v>124.715320726226</v>
      </c>
      <c r="BD69" s="28">
        <v>119.100360387509</v>
      </c>
      <c r="BE69" s="28">
        <v>112.547958261376</v>
      </c>
      <c r="BF69" s="28">
        <v>109.975120844063</v>
      </c>
      <c r="BG69" s="28">
        <v>108.45438172177499</v>
      </c>
      <c r="BH69" s="28">
        <v>108.505926201666</v>
      </c>
      <c r="BI69" s="28">
        <v>104.079439651824</v>
      </c>
      <c r="BJ69" s="28">
        <v>99.4691797587937</v>
      </c>
      <c r="BK69" s="28">
        <v>96.675950037993999</v>
      </c>
      <c r="BL69" s="28">
        <v>91.940056413399006</v>
      </c>
      <c r="BM69" s="28">
        <v>100</v>
      </c>
      <c r="BN69" s="28">
        <v>85.924916017215097</v>
      </c>
      <c r="BO69" s="28">
        <v>84.662039177711705</v>
      </c>
      <c r="BP69" s="28">
        <v>84.145597388479501</v>
      </c>
      <c r="BQ69" s="28">
        <v>83.114580321723196</v>
      </c>
      <c r="BR69" s="28">
        <v>81.805403375373601</v>
      </c>
      <c r="BS69" s="28">
        <v>80.773380787952107</v>
      </c>
      <c r="BT69" s="28">
        <v>79.378943363532002</v>
      </c>
      <c r="BU69" s="28"/>
      <c r="BV69" s="28"/>
    </row>
    <row r="70" spans="1:74" ht="15.75" x14ac:dyDescent="0.25">
      <c r="A70" s="29" t="s">
        <v>104</v>
      </c>
      <c r="B70" s="29">
        <v>25</v>
      </c>
      <c r="C70" s="28">
        <v>53.461024972663402</v>
      </c>
      <c r="D70" s="28">
        <v>60.455925436376297</v>
      </c>
      <c r="E70" s="28">
        <v>50.463210488214898</v>
      </c>
      <c r="F70" s="28">
        <v>48.964303245990699</v>
      </c>
      <c r="G70" s="28">
        <v>51.462481983031097</v>
      </c>
      <c r="H70" s="28">
        <v>55.459567962295601</v>
      </c>
      <c r="I70" s="28">
        <v>54.460296467479502</v>
      </c>
      <c r="J70" s="28">
        <v>50.463210488214898</v>
      </c>
      <c r="K70" s="28">
        <v>55.459567962295601</v>
      </c>
      <c r="L70" s="28">
        <v>53.461024972663402</v>
      </c>
      <c r="M70" s="28">
        <v>52.961389225255303</v>
      </c>
      <c r="N70" s="28">
        <v>44.967217266726202</v>
      </c>
      <c r="O70" s="28">
        <v>47.9650317511746</v>
      </c>
      <c r="P70" s="28">
        <v>47.9650317511746</v>
      </c>
      <c r="Q70" s="28">
        <v>49.463938993398799</v>
      </c>
      <c r="R70" s="28">
        <v>49.963574740806898</v>
      </c>
      <c r="S70" s="28">
        <v>50.962846235622997</v>
      </c>
      <c r="T70" s="28">
        <v>48.964303245990699</v>
      </c>
      <c r="U70" s="28">
        <v>49.463938993398799</v>
      </c>
      <c r="V70" s="28">
        <v>45.966488761542301</v>
      </c>
      <c r="W70" s="28">
        <v>44.967217266726202</v>
      </c>
      <c r="X70" s="28">
        <v>46.466124508950401</v>
      </c>
      <c r="Y70" s="28">
        <v>43.967945771910003</v>
      </c>
      <c r="Z70" s="28">
        <v>46.9657602563585</v>
      </c>
      <c r="AA70" s="28">
        <v>49.463938993398799</v>
      </c>
      <c r="AB70" s="28">
        <v>49.963574740806898</v>
      </c>
      <c r="AC70" s="28">
        <v>49.463938993398799</v>
      </c>
      <c r="AD70" s="28">
        <v>45.966488761542301</v>
      </c>
      <c r="AE70" s="28">
        <v>55.459567962295601</v>
      </c>
      <c r="AF70" s="28">
        <v>60.955561183784397</v>
      </c>
      <c r="AG70" s="28">
        <v>59.456653941560198</v>
      </c>
      <c r="AH70" s="28">
        <v>63.953375668232802</v>
      </c>
      <c r="AI70" s="28">
        <v>61.455196931192503</v>
      </c>
      <c r="AJ70" s="28">
        <v>68.949733142313505</v>
      </c>
      <c r="AK70" s="28">
        <v>75.9446336060264</v>
      </c>
      <c r="AL70" s="28">
        <v>81.440626827515203</v>
      </c>
      <c r="AM70" s="28">
        <v>86.936620049004006</v>
      </c>
      <c r="AN70" s="28">
        <v>73.7808782230546</v>
      </c>
      <c r="AO70" s="28">
        <v>75.660717883115495</v>
      </c>
      <c r="AP70" s="28">
        <v>80.955520216170797</v>
      </c>
      <c r="AQ70" s="28">
        <v>82.034913437003297</v>
      </c>
      <c r="AR70" s="28">
        <v>83.289718522019001</v>
      </c>
      <c r="AS70" s="28">
        <v>87.328020839874497</v>
      </c>
      <c r="AT70" s="28">
        <v>90.909213425595496</v>
      </c>
      <c r="AU70" s="28">
        <v>94.534971437810896</v>
      </c>
      <c r="AV70" s="28">
        <v>95.229804330736201</v>
      </c>
      <c r="AW70" s="28">
        <v>94.3098893655187</v>
      </c>
      <c r="AX70" s="28">
        <v>96.932086988324102</v>
      </c>
      <c r="AY70" s="28">
        <v>93.127039516132498</v>
      </c>
      <c r="AZ70" s="28">
        <v>93.823833563628796</v>
      </c>
      <c r="BA70" s="28">
        <v>96.870038172273794</v>
      </c>
      <c r="BB70" s="28">
        <v>94.428871765256304</v>
      </c>
      <c r="BC70" s="28">
        <v>93.264382728862699</v>
      </c>
      <c r="BD70" s="28">
        <v>92.308626317269002</v>
      </c>
      <c r="BE70" s="28">
        <v>89.599790691583607</v>
      </c>
      <c r="BF70" s="28">
        <v>89.598454124224304</v>
      </c>
      <c r="BG70" s="28">
        <v>89.235167170569795</v>
      </c>
      <c r="BH70" s="28">
        <v>91.177514735511807</v>
      </c>
      <c r="BI70" s="28">
        <v>89.750459697382794</v>
      </c>
      <c r="BJ70" s="28">
        <v>90.522690312153003</v>
      </c>
      <c r="BK70" s="28">
        <v>92.845960145219806</v>
      </c>
      <c r="BL70" s="28">
        <v>91.4362698108838</v>
      </c>
      <c r="BM70" s="28">
        <v>100</v>
      </c>
      <c r="BN70" s="28">
        <v>87.080383650397394</v>
      </c>
      <c r="BO70" s="28">
        <v>87.685392812713999</v>
      </c>
      <c r="BP70" s="28">
        <v>92.631734724565206</v>
      </c>
      <c r="BQ70" s="28">
        <v>86.535099213036204</v>
      </c>
      <c r="BR70" s="28">
        <v>86.335295843729497</v>
      </c>
      <c r="BS70" s="28">
        <v>86.814642978792307</v>
      </c>
      <c r="BT70" s="28">
        <v>87.002150031487602</v>
      </c>
      <c r="BU70" s="28"/>
      <c r="BV70" s="28"/>
    </row>
    <row r="71" spans="1:74" ht="15.75" x14ac:dyDescent="0.25">
      <c r="A71" s="29" t="s">
        <v>106</v>
      </c>
      <c r="B71" s="29">
        <v>26</v>
      </c>
      <c r="C71" s="28">
        <v>1462.2527155028899</v>
      </c>
      <c r="D71" s="28">
        <v>1465.7177693311</v>
      </c>
      <c r="E71" s="28">
        <v>1535.01884589521</v>
      </c>
      <c r="F71" s="28">
        <v>1739.45702175936</v>
      </c>
      <c r="G71" s="28">
        <v>1680.5511066798599</v>
      </c>
      <c r="H71" s="28">
        <v>1801.82799066707</v>
      </c>
      <c r="I71" s="28">
        <v>1888.45433637222</v>
      </c>
      <c r="J71" s="28">
        <v>2013.19627418763</v>
      </c>
      <c r="K71" s="28">
        <v>2072.1021892671301</v>
      </c>
      <c r="L71" s="28">
        <v>2106.7527275491898</v>
      </c>
      <c r="M71" s="28">
        <v>2120.6129428620102</v>
      </c>
      <c r="N71" s="28">
        <v>1819.1532598081001</v>
      </c>
      <c r="O71" s="28">
        <v>1060.3064714310101</v>
      </c>
      <c r="P71" s="28">
        <v>665.29033501553295</v>
      </c>
      <c r="Q71" s="28">
        <v>637.56990438988601</v>
      </c>
      <c r="R71" s="28">
        <v>634.10485056168</v>
      </c>
      <c r="S71" s="28">
        <v>654.89517353091503</v>
      </c>
      <c r="T71" s="28">
        <v>679.15055032835596</v>
      </c>
      <c r="U71" s="28">
        <v>696.47581946938601</v>
      </c>
      <c r="V71" s="28">
        <v>654.89517353091503</v>
      </c>
      <c r="W71" s="28">
        <v>509.362912746267</v>
      </c>
      <c r="X71" s="28">
        <v>440.06183618214902</v>
      </c>
      <c r="Y71" s="28">
        <v>429.66667469753202</v>
      </c>
      <c r="Z71" s="28">
        <v>388.08602875906098</v>
      </c>
      <c r="AA71" s="28">
        <v>349.97043664879601</v>
      </c>
      <c r="AB71" s="28">
        <v>346.50538282059</v>
      </c>
      <c r="AC71" s="28">
        <v>360.36559813341398</v>
      </c>
      <c r="AD71" s="28">
        <v>370.76075961803099</v>
      </c>
      <c r="AE71" s="28">
        <v>391.55108258726699</v>
      </c>
      <c r="AF71" s="28">
        <v>419.27151321291399</v>
      </c>
      <c r="AG71" s="28">
        <v>467.78226680779699</v>
      </c>
      <c r="AH71" s="28">
        <v>488.57258977703202</v>
      </c>
      <c r="AI71" s="28">
        <v>492.03764360523797</v>
      </c>
      <c r="AJ71" s="28">
        <v>540.54839720012103</v>
      </c>
      <c r="AK71" s="28">
        <v>595.98925845141503</v>
      </c>
      <c r="AL71" s="28">
        <v>616.77958142064995</v>
      </c>
      <c r="AM71" s="28">
        <v>602.91936610782705</v>
      </c>
      <c r="AN71" s="28">
        <v>559.44159886685304</v>
      </c>
      <c r="AO71" s="28">
        <v>511.45862601355998</v>
      </c>
      <c r="AP71" s="28">
        <v>469.39484564703702</v>
      </c>
      <c r="AQ71" s="28">
        <v>420.97005754919599</v>
      </c>
      <c r="AR71" s="28">
        <v>380.34599901668702</v>
      </c>
      <c r="AS71" s="28">
        <v>362.83110269938101</v>
      </c>
      <c r="AT71" s="28">
        <v>360.16817793672402</v>
      </c>
      <c r="AU71" s="28">
        <v>354.233719666497</v>
      </c>
      <c r="AV71" s="28">
        <v>337.13378507750599</v>
      </c>
      <c r="AW71" s="28">
        <v>306.77163892906498</v>
      </c>
      <c r="AX71" s="28">
        <v>283.91423955657302</v>
      </c>
      <c r="AY71" s="28">
        <v>269.88374215794198</v>
      </c>
      <c r="AZ71" s="28">
        <v>251.55331702727099</v>
      </c>
      <c r="BA71" s="28">
        <v>224.17607479058699</v>
      </c>
      <c r="BB71" s="28">
        <v>193.49196012918699</v>
      </c>
      <c r="BC71" s="28">
        <v>171.23315626173601</v>
      </c>
      <c r="BD71" s="28">
        <v>164.969341783717</v>
      </c>
      <c r="BE71" s="28">
        <v>160.226797532467</v>
      </c>
      <c r="BF71" s="28">
        <v>143.25728232426599</v>
      </c>
      <c r="BG71" s="28">
        <v>136.31326042082199</v>
      </c>
      <c r="BH71" s="28">
        <v>132.40105842539299</v>
      </c>
      <c r="BI71" s="28">
        <v>130.37115201386399</v>
      </c>
      <c r="BJ71" s="28">
        <v>124.724065525969</v>
      </c>
      <c r="BK71" s="28">
        <v>115.406971748712</v>
      </c>
      <c r="BL71" s="28">
        <v>110.43185985828799</v>
      </c>
      <c r="BM71" s="28">
        <v>100</v>
      </c>
      <c r="BN71" s="28">
        <v>88.180087727574104</v>
      </c>
      <c r="BO71" s="28">
        <v>80.840441538403795</v>
      </c>
      <c r="BP71" s="28">
        <v>74.648085046872097</v>
      </c>
      <c r="BQ71" s="28">
        <v>66.686221463993206</v>
      </c>
      <c r="BR71" s="28">
        <v>60.320394815567603</v>
      </c>
      <c r="BS71" s="28">
        <v>53.349312748410199</v>
      </c>
      <c r="BT71" s="28">
        <v>46.631407152414603</v>
      </c>
      <c r="BU71" s="28"/>
      <c r="BV71" s="28"/>
    </row>
    <row r="72" spans="1:74" ht="15.75" x14ac:dyDescent="0.25">
      <c r="A72" s="29" t="s">
        <v>107</v>
      </c>
      <c r="B72" s="29">
        <v>27</v>
      </c>
      <c r="C72" s="28">
        <v>42.911258500601797</v>
      </c>
      <c r="D72" s="28">
        <v>42.911258500601797</v>
      </c>
      <c r="E72" s="28">
        <v>43.434566531096998</v>
      </c>
      <c r="F72" s="28">
        <v>41.864642439611501</v>
      </c>
      <c r="G72" s="28">
        <v>45.527798653077497</v>
      </c>
      <c r="H72" s="28">
        <v>46.5744147140678</v>
      </c>
      <c r="I72" s="28">
        <v>46.051106683572698</v>
      </c>
      <c r="J72" s="28">
        <v>46.5744147140678</v>
      </c>
      <c r="K72" s="28">
        <v>46.051106683572698</v>
      </c>
      <c r="L72" s="28">
        <v>47.621030775058102</v>
      </c>
      <c r="M72" s="28">
        <v>49.1909548665435</v>
      </c>
      <c r="N72" s="28">
        <v>47.621030775058102</v>
      </c>
      <c r="O72" s="28">
        <v>46.051106683572698</v>
      </c>
      <c r="P72" s="28">
        <v>46.051106683572698</v>
      </c>
      <c r="Q72" s="28">
        <v>45.004490622582402</v>
      </c>
      <c r="R72" s="28">
        <v>45.004490622582402</v>
      </c>
      <c r="S72" s="28">
        <v>43.957874561592099</v>
      </c>
      <c r="T72" s="28">
        <v>43.434566531096998</v>
      </c>
      <c r="U72" s="28">
        <v>43.434566531096998</v>
      </c>
      <c r="V72" s="28">
        <v>42.911258500601797</v>
      </c>
      <c r="W72" s="28">
        <v>43.957874561592099</v>
      </c>
      <c r="X72" s="28">
        <v>43.957874561592099</v>
      </c>
      <c r="Y72" s="28">
        <v>46.5744147140678</v>
      </c>
      <c r="Z72" s="28">
        <v>47.621030775058102</v>
      </c>
      <c r="AA72" s="28">
        <v>50.237570927533802</v>
      </c>
      <c r="AB72" s="28">
        <v>52.330803049514401</v>
      </c>
      <c r="AC72" s="28">
        <v>53.377419110504697</v>
      </c>
      <c r="AD72" s="28">
        <v>58.087191384961002</v>
      </c>
      <c r="AE72" s="28">
        <v>69.076660025359004</v>
      </c>
      <c r="AF72" s="28">
        <v>72.216508208329898</v>
      </c>
      <c r="AG72" s="28">
        <v>74.309740330310504</v>
      </c>
      <c r="AH72" s="28">
        <v>77.9728965437765</v>
      </c>
      <c r="AI72" s="28">
        <v>83.2059768487279</v>
      </c>
      <c r="AJ72" s="28">
        <v>91.578905336650195</v>
      </c>
      <c r="AK72" s="28">
        <v>103.091682007543</v>
      </c>
      <c r="AL72" s="28">
        <v>110.941302464971</v>
      </c>
      <c r="AM72" s="28">
        <v>111.98791852596101</v>
      </c>
      <c r="AN72" s="28">
        <v>101.841017020371</v>
      </c>
      <c r="AO72" s="28">
        <v>101.098444465743</v>
      </c>
      <c r="AP72" s="28">
        <v>100.99268303830399</v>
      </c>
      <c r="AQ72" s="28">
        <v>100.204268085747</v>
      </c>
      <c r="AR72" s="28">
        <v>99.1250885799342</v>
      </c>
      <c r="AS72" s="28">
        <v>101.599450910461</v>
      </c>
      <c r="AT72" s="28">
        <v>103.40095462791101</v>
      </c>
      <c r="AU72" s="28">
        <v>101.51480233554599</v>
      </c>
      <c r="AV72" s="28">
        <v>101.567839641115</v>
      </c>
      <c r="AW72" s="28">
        <v>101.873903283632</v>
      </c>
      <c r="AX72" s="28">
        <v>103.19419081831001</v>
      </c>
      <c r="AY72" s="28">
        <v>100.195035904203</v>
      </c>
      <c r="AZ72" s="28">
        <v>100.256123041156</v>
      </c>
      <c r="BA72" s="28">
        <v>100.94534679955299</v>
      </c>
      <c r="BB72" s="28">
        <v>98.955923867093802</v>
      </c>
      <c r="BC72" s="28">
        <v>96.601230474619797</v>
      </c>
      <c r="BD72" s="28">
        <v>96.638402210248699</v>
      </c>
      <c r="BE72" s="28">
        <v>96.013684938718697</v>
      </c>
      <c r="BF72" s="28">
        <v>96.373190733515898</v>
      </c>
      <c r="BG72" s="28">
        <v>99.296200731869703</v>
      </c>
      <c r="BH72" s="28">
        <v>102.034450060813</v>
      </c>
      <c r="BI72" s="28">
        <v>101.34693402072099</v>
      </c>
      <c r="BJ72" s="28">
        <v>101.42010653103399</v>
      </c>
      <c r="BK72" s="28">
        <v>103.121106831818</v>
      </c>
      <c r="BL72" s="28">
        <v>101.85069811005</v>
      </c>
      <c r="BM72" s="28">
        <v>100</v>
      </c>
      <c r="BN72" s="28">
        <v>101.971486321775</v>
      </c>
      <c r="BO72" s="28">
        <v>99.565176975504201</v>
      </c>
      <c r="BP72" s="28">
        <v>97.907646276936504</v>
      </c>
      <c r="BQ72" s="28">
        <v>94.069829113945502</v>
      </c>
      <c r="BR72" s="28">
        <v>93.220558046293803</v>
      </c>
      <c r="BS72" s="28">
        <v>92.747449825663907</v>
      </c>
      <c r="BT72" s="28">
        <v>88.475612343531296</v>
      </c>
      <c r="BU72" s="28"/>
      <c r="BV72" s="28"/>
    </row>
    <row r="73" spans="1:74" ht="15.75" x14ac:dyDescent="0.25">
      <c r="A73" s="29" t="s">
        <v>108</v>
      </c>
      <c r="B73" s="29">
        <v>28</v>
      </c>
      <c r="C73" s="28">
        <v>19.137004548784098</v>
      </c>
      <c r="D73" s="28">
        <v>22.007555231101701</v>
      </c>
      <c r="E73" s="28">
        <v>21.0507050036625</v>
      </c>
      <c r="F73" s="28">
        <v>23.283355534354001</v>
      </c>
      <c r="G73" s="28">
        <v>23.602305610167001</v>
      </c>
      <c r="H73" s="28">
        <v>24.240205761793199</v>
      </c>
      <c r="I73" s="28">
        <v>23.9212556859801</v>
      </c>
      <c r="J73" s="28">
        <v>25.1970559892324</v>
      </c>
      <c r="K73" s="28">
        <v>25.1970559892324</v>
      </c>
      <c r="L73" s="28">
        <v>25.516006065045499</v>
      </c>
      <c r="M73" s="28">
        <v>28.386556747363102</v>
      </c>
      <c r="N73" s="28">
        <v>30.938157353867599</v>
      </c>
      <c r="O73" s="28">
        <v>26.791806368297699</v>
      </c>
      <c r="P73" s="28">
        <v>29.662357050615299</v>
      </c>
      <c r="Q73" s="28">
        <v>28.386556747363102</v>
      </c>
      <c r="R73" s="28">
        <v>28.067606671549999</v>
      </c>
      <c r="S73" s="28">
        <v>29.981307126428401</v>
      </c>
      <c r="T73" s="28">
        <v>28.705506823176101</v>
      </c>
      <c r="U73" s="28">
        <v>28.067606671549999</v>
      </c>
      <c r="V73" s="28">
        <v>28.067606671549999</v>
      </c>
      <c r="W73" s="28">
        <v>28.386556747363102</v>
      </c>
      <c r="X73" s="28">
        <v>28.705506823176101</v>
      </c>
      <c r="Y73" s="28">
        <v>29.343406974802299</v>
      </c>
      <c r="Z73" s="28">
        <v>31.5760575054938</v>
      </c>
      <c r="AA73" s="28">
        <v>32.532907732932998</v>
      </c>
      <c r="AB73" s="28">
        <v>31.8950075813068</v>
      </c>
      <c r="AC73" s="28">
        <v>33.489757960372202</v>
      </c>
      <c r="AD73" s="28">
        <v>37.317158870128999</v>
      </c>
      <c r="AE73" s="28">
        <v>46.885661144521002</v>
      </c>
      <c r="AF73" s="28">
        <v>50.713062054277898</v>
      </c>
      <c r="AG73" s="28">
        <v>52.9457125849693</v>
      </c>
      <c r="AH73" s="28">
        <v>56.454163418913097</v>
      </c>
      <c r="AI73" s="28">
        <v>60.919464480296</v>
      </c>
      <c r="AJ73" s="28">
        <v>66.341615769118206</v>
      </c>
      <c r="AK73" s="28">
        <v>73.039567361192596</v>
      </c>
      <c r="AL73" s="28">
        <v>74.315367664444906</v>
      </c>
      <c r="AM73" s="28">
        <v>73.358517437005702</v>
      </c>
      <c r="AN73" s="28">
        <v>73.917097658534601</v>
      </c>
      <c r="AO73" s="28">
        <v>74.178828084292206</v>
      </c>
      <c r="AP73" s="28">
        <v>73.263795031207195</v>
      </c>
      <c r="AQ73" s="28">
        <v>72.338441951597801</v>
      </c>
      <c r="AR73" s="28">
        <v>73.929031625851096</v>
      </c>
      <c r="AS73" s="28">
        <v>77.533098034080595</v>
      </c>
      <c r="AT73" s="28">
        <v>78.970937224127894</v>
      </c>
      <c r="AU73" s="28">
        <v>79.740906209205505</v>
      </c>
      <c r="AV73" s="28">
        <v>79.244039970847098</v>
      </c>
      <c r="AW73" s="28">
        <v>79.057742152170803</v>
      </c>
      <c r="AX73" s="28">
        <v>80.621892907996695</v>
      </c>
      <c r="AY73" s="28">
        <v>84.037839447011507</v>
      </c>
      <c r="AZ73" s="28">
        <v>85.127855676883698</v>
      </c>
      <c r="BA73" s="28">
        <v>83.223712351483996</v>
      </c>
      <c r="BB73" s="28">
        <v>82.845043291224997</v>
      </c>
      <c r="BC73" s="28">
        <v>82.231850213187698</v>
      </c>
      <c r="BD73" s="28">
        <v>81.9035199121559</v>
      </c>
      <c r="BE73" s="28">
        <v>81.085044819584795</v>
      </c>
      <c r="BF73" s="28">
        <v>80.456116563812202</v>
      </c>
      <c r="BG73" s="28">
        <v>80.980439232086198</v>
      </c>
      <c r="BH73" s="28">
        <v>84.784104050369905</v>
      </c>
      <c r="BI73" s="28">
        <v>93.487447619337104</v>
      </c>
      <c r="BJ73" s="28">
        <v>97.603109092022393</v>
      </c>
      <c r="BK73" s="28">
        <v>100.55698789277101</v>
      </c>
      <c r="BL73" s="28">
        <v>101.30191612464699</v>
      </c>
      <c r="BM73" s="28">
        <v>100</v>
      </c>
      <c r="BN73" s="28">
        <v>99.120864027176907</v>
      </c>
      <c r="BO73" s="28">
        <v>100.09944297800899</v>
      </c>
      <c r="BP73" s="28">
        <v>100.849549462569</v>
      </c>
      <c r="BQ73" s="28">
        <v>102.26811531631</v>
      </c>
      <c r="BR73" s="28">
        <v>102.656824020119</v>
      </c>
      <c r="BS73" s="28">
        <v>104.055221853276</v>
      </c>
      <c r="BT73" s="28">
        <v>103.467529528546</v>
      </c>
      <c r="BU73" s="28"/>
      <c r="BV73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77"/>
  <sheetViews>
    <sheetView topLeftCell="A43" workbookViewId="0">
      <selection activeCell="BC53" sqref="BC53"/>
    </sheetView>
  </sheetViews>
  <sheetFormatPr defaultRowHeight="15" x14ac:dyDescent="0.25"/>
  <cols>
    <col min="1" max="1" width="54.28515625" bestFit="1" customWidth="1"/>
  </cols>
  <sheetData>
    <row r="1" spans="1:75" x14ac:dyDescent="0.25">
      <c r="B1" s="34" t="s">
        <v>571</v>
      </c>
    </row>
    <row r="9" spans="1:75" ht="15.75" x14ac:dyDescent="0.25">
      <c r="B9" s="31" t="s">
        <v>460</v>
      </c>
      <c r="C9" s="32"/>
      <c r="D9" s="33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</row>
    <row r="10" spans="1:75" x14ac:dyDescent="0.25">
      <c r="A10" t="s">
        <v>484</v>
      </c>
      <c r="B10" t="s">
        <v>246</v>
      </c>
      <c r="C10">
        <v>1947</v>
      </c>
      <c r="D10">
        <f>+C10+1</f>
        <v>1948</v>
      </c>
      <c r="E10">
        <f t="shared" ref="E10:BP10" si="0">+D10+1</f>
        <v>1949</v>
      </c>
      <c r="F10">
        <f t="shared" si="0"/>
        <v>1950</v>
      </c>
      <c r="G10">
        <f t="shared" si="0"/>
        <v>1951</v>
      </c>
      <c r="H10">
        <f t="shared" si="0"/>
        <v>1952</v>
      </c>
      <c r="I10">
        <f t="shared" si="0"/>
        <v>1953</v>
      </c>
      <c r="J10">
        <f t="shared" si="0"/>
        <v>1954</v>
      </c>
      <c r="K10">
        <f t="shared" si="0"/>
        <v>1955</v>
      </c>
      <c r="L10">
        <f t="shared" si="0"/>
        <v>1956</v>
      </c>
      <c r="M10">
        <f t="shared" si="0"/>
        <v>1957</v>
      </c>
      <c r="N10">
        <f t="shared" si="0"/>
        <v>1958</v>
      </c>
      <c r="O10">
        <f t="shared" si="0"/>
        <v>1959</v>
      </c>
      <c r="P10">
        <f t="shared" si="0"/>
        <v>1960</v>
      </c>
      <c r="Q10">
        <f t="shared" si="0"/>
        <v>1961</v>
      </c>
      <c r="R10">
        <f t="shared" si="0"/>
        <v>1962</v>
      </c>
      <c r="S10">
        <f t="shared" si="0"/>
        <v>1963</v>
      </c>
      <c r="T10">
        <f t="shared" si="0"/>
        <v>1964</v>
      </c>
      <c r="U10">
        <f t="shared" si="0"/>
        <v>1965</v>
      </c>
      <c r="V10">
        <f t="shared" si="0"/>
        <v>1966</v>
      </c>
      <c r="W10">
        <f t="shared" si="0"/>
        <v>1967</v>
      </c>
      <c r="X10">
        <f t="shared" si="0"/>
        <v>1968</v>
      </c>
      <c r="Y10">
        <f t="shared" si="0"/>
        <v>1969</v>
      </c>
      <c r="Z10">
        <f t="shared" si="0"/>
        <v>1970</v>
      </c>
      <c r="AA10">
        <f t="shared" si="0"/>
        <v>1971</v>
      </c>
      <c r="AB10">
        <f t="shared" si="0"/>
        <v>1972</v>
      </c>
      <c r="AC10">
        <f t="shared" si="0"/>
        <v>1973</v>
      </c>
      <c r="AD10">
        <f t="shared" si="0"/>
        <v>1974</v>
      </c>
      <c r="AE10">
        <f t="shared" si="0"/>
        <v>1975</v>
      </c>
      <c r="AF10">
        <f t="shared" si="0"/>
        <v>1976</v>
      </c>
      <c r="AG10">
        <f t="shared" si="0"/>
        <v>1977</v>
      </c>
      <c r="AH10">
        <f t="shared" si="0"/>
        <v>1978</v>
      </c>
      <c r="AI10">
        <f t="shared" si="0"/>
        <v>1979</v>
      </c>
      <c r="AJ10">
        <f t="shared" si="0"/>
        <v>1980</v>
      </c>
      <c r="AK10">
        <f t="shared" si="0"/>
        <v>1981</v>
      </c>
      <c r="AL10">
        <f t="shared" si="0"/>
        <v>1982</v>
      </c>
      <c r="AM10">
        <f t="shared" si="0"/>
        <v>1983</v>
      </c>
      <c r="AN10">
        <f t="shared" si="0"/>
        <v>1984</v>
      </c>
      <c r="AO10">
        <f t="shared" si="0"/>
        <v>1985</v>
      </c>
      <c r="AP10">
        <f t="shared" si="0"/>
        <v>1986</v>
      </c>
      <c r="AQ10">
        <f t="shared" si="0"/>
        <v>1987</v>
      </c>
      <c r="AR10">
        <f t="shared" si="0"/>
        <v>1988</v>
      </c>
      <c r="AS10">
        <f t="shared" si="0"/>
        <v>1989</v>
      </c>
      <c r="AT10">
        <f>+AS10+1</f>
        <v>1990</v>
      </c>
      <c r="AU10">
        <f t="shared" si="0"/>
        <v>1991</v>
      </c>
      <c r="AV10">
        <f t="shared" si="0"/>
        <v>1992</v>
      </c>
      <c r="AW10">
        <f t="shared" si="0"/>
        <v>1993</v>
      </c>
      <c r="AX10">
        <f t="shared" si="0"/>
        <v>1994</v>
      </c>
      <c r="AY10">
        <f t="shared" si="0"/>
        <v>1995</v>
      </c>
      <c r="AZ10">
        <f t="shared" si="0"/>
        <v>1996</v>
      </c>
      <c r="BA10">
        <f t="shared" si="0"/>
        <v>1997</v>
      </c>
      <c r="BB10">
        <f t="shared" si="0"/>
        <v>1998</v>
      </c>
      <c r="BC10">
        <f t="shared" si="0"/>
        <v>1999</v>
      </c>
      <c r="BD10">
        <f t="shared" si="0"/>
        <v>2000</v>
      </c>
      <c r="BE10">
        <f t="shared" si="0"/>
        <v>2001</v>
      </c>
      <c r="BF10">
        <f t="shared" si="0"/>
        <v>2002</v>
      </c>
      <c r="BG10">
        <f t="shared" si="0"/>
        <v>2003</v>
      </c>
      <c r="BH10">
        <f t="shared" si="0"/>
        <v>2004</v>
      </c>
      <c r="BI10">
        <f t="shared" si="0"/>
        <v>2005</v>
      </c>
      <c r="BJ10">
        <f t="shared" si="0"/>
        <v>2006</v>
      </c>
      <c r="BK10">
        <f t="shared" si="0"/>
        <v>2007</v>
      </c>
      <c r="BL10">
        <f t="shared" si="0"/>
        <v>2008</v>
      </c>
      <c r="BM10">
        <f t="shared" si="0"/>
        <v>2009</v>
      </c>
      <c r="BN10">
        <f>+BM10+1</f>
        <v>2010</v>
      </c>
      <c r="BO10">
        <f t="shared" si="0"/>
        <v>2011</v>
      </c>
      <c r="BP10">
        <f t="shared" si="0"/>
        <v>2012</v>
      </c>
      <c r="BQ10">
        <f t="shared" ref="BQ10:BT10" si="1">+BP10+1</f>
        <v>2013</v>
      </c>
      <c r="BR10">
        <f t="shared" si="1"/>
        <v>2014</v>
      </c>
      <c r="BS10">
        <f t="shared" si="1"/>
        <v>2015</v>
      </c>
      <c r="BT10">
        <f t="shared" si="1"/>
        <v>2016</v>
      </c>
    </row>
    <row r="11" spans="1:75" x14ac:dyDescent="0.25">
      <c r="A11" s="29">
        <v>13</v>
      </c>
      <c r="B11" t="s">
        <v>85</v>
      </c>
      <c r="C11" s="35">
        <f>+'Initial Stock'!E8/100</f>
        <v>0</v>
      </c>
      <c r="D11" s="35">
        <f>+C11*(1-'Dep r by equipment nipa tables'!$D3)+'Investment from Nipa Tables'!AV6</f>
        <v>0</v>
      </c>
      <c r="E11" s="35">
        <f>+D11*(1-'Dep r by equipment nipa tables'!$D3)+'Investment from Nipa Tables'!AW6</f>
        <v>0</v>
      </c>
      <c r="F11" s="35">
        <f>+E11*(1-'Dep r by equipment nipa tables'!$D3)+'Investment from Nipa Tables'!AX6</f>
        <v>0</v>
      </c>
      <c r="G11" s="35">
        <f>+F11*(1-'Dep r by equipment nipa tables'!$D3)+'Investment from Nipa Tables'!AY6</f>
        <v>0</v>
      </c>
      <c r="H11" s="35">
        <f>+G11*(1-'Dep r by equipment nipa tables'!$D3)+'Investment from Nipa Tables'!AZ6</f>
        <v>0</v>
      </c>
      <c r="I11" s="35">
        <f>+H11*(1-'Dep r by equipment nipa tables'!$D3)+'Investment from Nipa Tables'!BA6</f>
        <v>0</v>
      </c>
      <c r="J11" s="35">
        <f>+I11*(1-'Dep r by equipment nipa tables'!$D3)+'Investment from Nipa Tables'!BB6</f>
        <v>0</v>
      </c>
      <c r="K11" s="35">
        <f>+J11*(1-'Dep r by equipment nipa tables'!$D3)+'Investment from Nipa Tables'!BC6</f>
        <v>0</v>
      </c>
      <c r="L11" s="35">
        <f>+K11*(1-'Dep r by equipment nipa tables'!$D3)+'Investment from Nipa Tables'!BD6</f>
        <v>0</v>
      </c>
      <c r="M11" s="35">
        <f>+L11*(1-'Dep r by equipment nipa tables'!$D3)+'Investment from Nipa Tables'!BE6</f>
        <v>0</v>
      </c>
      <c r="N11" s="35">
        <f>+M11*(1-'Dep r by equipment nipa tables'!$D3)+'Investment from Nipa Tables'!BF6</f>
        <v>0</v>
      </c>
      <c r="O11" s="35">
        <f>+N11*(1-'Dep r by equipment nipa tables'!$D3)+'Investment from Nipa Tables'!BG6</f>
        <v>0</v>
      </c>
      <c r="P11" s="35">
        <f>+O11*(1-'Dep r by equipment nipa tables'!$D3)+'Investment from Nipa Tables'!BH6</f>
        <v>0</v>
      </c>
      <c r="Q11" s="35">
        <f>+P11*(1-'Dep r by equipment nipa tables'!$D3)+'Investment from Nipa Tables'!BI6</f>
        <v>0</v>
      </c>
      <c r="R11" s="35">
        <f>+Q11*(1-'Dep r by equipment nipa tables'!$D3)+'Investment from Nipa Tables'!BJ6</f>
        <v>0</v>
      </c>
      <c r="S11" s="35">
        <f>+R11*(1-'Dep r by equipment nipa tables'!$D3)+'Investment from Nipa Tables'!BK6</f>
        <v>0</v>
      </c>
      <c r="T11" s="35">
        <f>+S11*(1-'Dep r by equipment nipa tables'!$D3)+'Investment from Nipa Tables'!BL6</f>
        <v>0</v>
      </c>
      <c r="U11" s="35">
        <f>+T11*(1-'Dep r by equipment nipa tables'!$D3)+'Investment from Nipa Tables'!BM6</f>
        <v>0</v>
      </c>
      <c r="V11" s="35">
        <f>+U11*(1-'Dep r by equipment nipa tables'!$D3)+'Investment from Nipa Tables'!BN6</f>
        <v>0</v>
      </c>
      <c r="W11" s="35">
        <f>+V11*(1-'Dep r by equipment nipa tables'!$D3)+'Investment from Nipa Tables'!BO6</f>
        <v>0</v>
      </c>
      <c r="X11" s="35">
        <f>+W11*(1-'Dep r by equipment nipa tables'!$D3)+'Investment from Nipa Tables'!BP6</f>
        <v>0</v>
      </c>
      <c r="Y11" s="35">
        <f>+X11*(1-'Dep r by equipment nipa tables'!$D3)+'Investment from Nipa Tables'!BQ6</f>
        <v>50</v>
      </c>
      <c r="Z11" s="35">
        <f>+Y11*(1-'Dep r by equipment nipa tables'!$D3)+'Investment from Nipa Tables'!BR6</f>
        <v>135.405</v>
      </c>
      <c r="AA11" s="35">
        <f>+Z11*(1-'Dep r by equipment nipa tables'!$D3)+'Investment from Nipa Tables'!BS6</f>
        <v>195.1721805</v>
      </c>
      <c r="AB11" s="35">
        <f>+AA11*(1-'Dep r by equipment nipa tables'!$D3)+'Investment from Nipa Tables'!BT6</f>
        <v>236.29797740204998</v>
      </c>
      <c r="AC11" s="35">
        <f>+AB11*(1-'Dep r by equipment nipa tables'!$D3)+'Investment from Nipa Tables'!BU6</f>
        <v>334.59663825035057</v>
      </c>
      <c r="AD11" s="35">
        <f>+AC11*(1-'Dep r by equipment nipa tables'!$D3)+'Investment from Nipa Tables'!BV6</f>
        <v>522.23594678006623</v>
      </c>
      <c r="AE11" s="35">
        <f>+AD11*(1-'Dep r by equipment nipa tables'!$D3)+'Investment from Nipa Tables'!BW6</f>
        <v>608.35055497936355</v>
      </c>
      <c r="AF11" s="35">
        <f>+AE11*(1-'Dep r by equipment nipa tables'!$D3)+'Investment from Nipa Tables'!BX6</f>
        <v>764.60601688130009</v>
      </c>
      <c r="AG11" s="35">
        <f>+AF11*(1-'Dep r by equipment nipa tables'!$D3)+'Investment from Nipa Tables'!BY6</f>
        <v>1086.1254002160226</v>
      </c>
      <c r="AH11" s="35">
        <f>+AG11*(1-'Dep r by equipment nipa tables'!$D3)+'Investment from Nipa Tables'!BZ6</f>
        <v>1684.3628878886452</v>
      </c>
      <c r="AI11" s="35">
        <f>+AH11*(1-'Dep r by equipment nipa tables'!$D3)+'Investment from Nipa Tables'!CA6</f>
        <v>2321.0101031561767</v>
      </c>
      <c r="AJ11" s="35">
        <f>+AI11*(1-'Dep r by equipment nipa tables'!$D3)+'Investment from Nipa Tables'!CB6</f>
        <v>3691.0870519817649</v>
      </c>
      <c r="AK11" s="35">
        <f>+AJ11*(1-'Dep r by equipment nipa tables'!$D3)+'Investment from Nipa Tables'!CC6</f>
        <v>4435.8370004686521</v>
      </c>
      <c r="AL11" s="35">
        <f>+AK11*(1-'Dep r by equipment nipa tables'!$D3)+'Investment from Nipa Tables'!CD6</f>
        <v>5120.2994400224798</v>
      </c>
      <c r="AM11" s="35">
        <f>+AL11*(1-'Dep r by equipment nipa tables'!$D3)+'Investment from Nipa Tables'!CE6</f>
        <v>6019.2780446794677</v>
      </c>
      <c r="AN11" s="35">
        <f>+AM11*(1-'Dep r by equipment nipa tables'!$D3)+'Investment from Nipa Tables'!CF6</f>
        <v>7102.8652225439409</v>
      </c>
      <c r="AO11" s="35">
        <f>+AN11*(1-'Dep r by equipment nipa tables'!$D3)+'Investment from Nipa Tables'!CG6</f>
        <v>7403.4815596324852</v>
      </c>
      <c r="AP11" s="35">
        <f>+AO11*(1-'Dep r by equipment nipa tables'!$D3)+'Investment from Nipa Tables'!CH6</f>
        <v>7244.3356611831123</v>
      </c>
      <c r="AQ11" s="35">
        <f>+AP11*(1-'Dep r by equipment nipa tables'!$D3)+'Investment from Nipa Tables'!CI6</f>
        <v>6907.827368460099</v>
      </c>
      <c r="AR11" s="35">
        <f>+AQ11*(1-'Dep r by equipment nipa tables'!$D3)+'Investment from Nipa Tables'!CJ6</f>
        <v>6359.2760122373938</v>
      </c>
      <c r="AS11" s="35">
        <f>+AR11*(1-'Dep r by equipment nipa tables'!$D3)+'Investment from Nipa Tables'!CK6</f>
        <v>6106.8178240205507</v>
      </c>
      <c r="AT11" s="35">
        <f>+AS11*(1-'Dep r by equipment nipa tables'!$D3)+'Investment from Nipa Tables'!CL6</f>
        <v>6053.1013447085406</v>
      </c>
      <c r="AU11" s="35">
        <f>+AT11*(1-'Dep r by equipment nipa tables'!$D3)+'Investment from Nipa Tables'!CM6</f>
        <v>5965.1390352939461</v>
      </c>
      <c r="AV11" s="35">
        <f>+AU11*(1-'Dep r by equipment nipa tables'!$D3)+'Investment from Nipa Tables'!CN6</f>
        <v>6189.6121701857637</v>
      </c>
      <c r="AW11" s="35">
        <f>+AV11*(1-'Dep r by equipment nipa tables'!$D3)+'Investment from Nipa Tables'!CO6</f>
        <v>6519.0721343048235</v>
      </c>
      <c r="AX11" s="35">
        <f>+AW11*(1-'Dep r by equipment nipa tables'!$D3)+'Investment from Nipa Tables'!CP6</f>
        <v>6783.7735356151488</v>
      </c>
      <c r="AY11" s="35">
        <f>+AX11*(1-'Dep r by equipment nipa tables'!$D3)+'Investment from Nipa Tables'!CQ6</f>
        <v>6942.9145698567836</v>
      </c>
      <c r="AZ11" s="35">
        <f>+AY11*(1-'Dep r by equipment nipa tables'!$D3)+'Investment from Nipa Tables'!CR6</f>
        <v>7307.4195155184525</v>
      </c>
      <c r="BA11" s="35">
        <f>+AZ11*(1-'Dep r by equipment nipa tables'!$D3)+'Investment from Nipa Tables'!CS6</f>
        <v>8070.2353686282468</v>
      </c>
      <c r="BB11" s="35">
        <f>+BA11*(1-'Dep r by equipment nipa tables'!$D3)+'Investment from Nipa Tables'!CT6</f>
        <v>7639.1289571530961</v>
      </c>
      <c r="BC11" s="35">
        <f>+BB11*(1-'Dep r by equipment nipa tables'!$D3)+'Investment from Nipa Tables'!CU6</f>
        <v>7500.484635417045</v>
      </c>
      <c r="BD11" s="35">
        <f>+BC11*(1-'Dep r by equipment nipa tables'!$D3)+'Investment from Nipa Tables'!CV6</f>
        <v>7360.0834776304682</v>
      </c>
      <c r="BE11" s="35">
        <f>+BD11*(1-'Dep r by equipment nipa tables'!$D3)+'Investment from Nipa Tables'!CW6</f>
        <v>7491.4734409575249</v>
      </c>
      <c r="BF11" s="35">
        <f>+BE11*(1-'Dep r by equipment nipa tables'!$D3)+'Investment from Nipa Tables'!CX6</f>
        <v>7462.8828747228727</v>
      </c>
      <c r="BG11" s="35">
        <f>+BF11*(1-'Dep r by equipment nipa tables'!$D3)+'Investment from Nipa Tables'!CY6</f>
        <v>7676.2097060968081</v>
      </c>
      <c r="BH11" s="35">
        <f>+BG11*(1-'Dep r by equipment nipa tables'!$D3)+'Investment from Nipa Tables'!CZ6</f>
        <v>8114.9998987652134</v>
      </c>
      <c r="BI11" s="35">
        <f>+BH11*(1-'Dep r by equipment nipa tables'!$D3)+'Investment from Nipa Tables'!DA6</f>
        <v>8627.9314303403426</v>
      </c>
      <c r="BJ11" s="35">
        <f>+BI11*(1-'Dep r by equipment nipa tables'!$D3)+'Investment from Nipa Tables'!DB6</f>
        <v>9014.8796172171897</v>
      </c>
      <c r="BK11" s="35">
        <f>+BJ11*(1-'Dep r by equipment nipa tables'!$D3)+'Investment from Nipa Tables'!DC6</f>
        <v>10091.138664607148</v>
      </c>
      <c r="BL11" s="35">
        <f>+BK11*(1-'Dep r by equipment nipa tables'!$D3)+'Investment from Nipa Tables'!DD6</f>
        <v>11177.712515116178</v>
      </c>
      <c r="BM11" s="35">
        <f>+BL11*(1-'Dep r by equipment nipa tables'!$D3)+'Investment from Nipa Tables'!DE6</f>
        <v>11748.383981651441</v>
      </c>
      <c r="BN11" s="35">
        <f>+BM11*(1-'Dep r by equipment nipa tables'!$D3)+'Investment from Nipa Tables'!DF6</f>
        <v>11497.063017774355</v>
      </c>
      <c r="BO11" s="35">
        <f>+BN11*(1-'Dep r by equipment nipa tables'!$D3)+'Investment from Nipa Tables'!DG6</f>
        <v>10769.129062530534</v>
      </c>
      <c r="BP11" s="35">
        <f>+BO11*(1-'Dep r by equipment nipa tables'!$D3)+'Investment from Nipa Tables'!DH6</f>
        <v>10797.237707927259</v>
      </c>
      <c r="BQ11" s="35">
        <f>+BP11*(1-'Dep r by equipment nipa tables'!$D3)+'Investment from Nipa Tables'!DI6</f>
        <v>11413.579266824745</v>
      </c>
      <c r="BR11" s="35">
        <f>+BQ11*(1-'Dep r by equipment nipa tables'!$D3)+'Investment from Nipa Tables'!DJ6</f>
        <v>11776.683893502106</v>
      </c>
      <c r="BS11" s="35">
        <f>+BR11*(1-'Dep r by equipment nipa tables'!$D3)+'Investment from Nipa Tables'!DK6</f>
        <v>12230.5361871188</v>
      </c>
      <c r="BT11" s="35">
        <f>+BS11*(1-'Dep r by equipment nipa tables'!$D3)+'Investment from Nipa Tables'!DL6</f>
        <v>12430.831950356445</v>
      </c>
    </row>
    <row r="12" spans="1:75" x14ac:dyDescent="0.25">
      <c r="A12" s="29">
        <v>13</v>
      </c>
      <c r="B12" t="s">
        <v>86</v>
      </c>
      <c r="C12" s="35">
        <f>+'Initial Stock'!E9</f>
        <v>2331</v>
      </c>
      <c r="D12" s="35">
        <f>+C12*(1-'Dep r by equipment nipa tables'!$D4)+'Investment from Nipa Tables'!AV7</f>
        <v>2653.2473</v>
      </c>
      <c r="E12" s="35">
        <f>+D12*(1-'Dep r by equipment nipa tables'!$D4)+'Investment from Nipa Tables'!AW7</f>
        <v>2948.9445225899999</v>
      </c>
      <c r="F12" s="35">
        <f>+E12*(1-'Dep r by equipment nipa tables'!$D4)+'Investment from Nipa Tables'!AX7</f>
        <v>3119.5263098684968</v>
      </c>
      <c r="G12" s="35">
        <f>+F12*(1-'Dep r by equipment nipa tables'!$D4)+'Investment from Nipa Tables'!AY7</f>
        <v>3315.4657472535555</v>
      </c>
      <c r="H12" s="35">
        <f>+G12*(1-'Dep r by equipment nipa tables'!$D4)+'Investment from Nipa Tables'!AZ7</f>
        <v>3669.4375382304042</v>
      </c>
      <c r="I12" s="35">
        <f>+H12*(1-'Dep r by equipment nipa tables'!$D4)+'Investment from Nipa Tables'!BA7</f>
        <v>4090.950115974676</v>
      </c>
      <c r="J12" s="35">
        <f>+I12*(1-'Dep r by equipment nipa tables'!$D4)+'Investment from Nipa Tables'!BB7</f>
        <v>4539.8099903397979</v>
      </c>
      <c r="K12" s="35">
        <f>+J12*(1-'Dep r by equipment nipa tables'!$D4)+'Investment from Nipa Tables'!BC7</f>
        <v>4999.5094142256385</v>
      </c>
      <c r="L12" s="35">
        <f>+K12*(1-'Dep r by equipment nipa tables'!$D4)+'Investment from Nipa Tables'!BD7</f>
        <v>5359.0544009411478</v>
      </c>
      <c r="M12" s="35">
        <f>+L12*(1-'Dep r by equipment nipa tables'!$D4)+'Investment from Nipa Tables'!BE7</f>
        <v>5806.6291123748442</v>
      </c>
      <c r="N12" s="35">
        <f>+M12*(1-'Dep r by equipment nipa tables'!$D4)+'Investment from Nipa Tables'!BF7</f>
        <v>6399.1612227700707</v>
      </c>
      <c r="O12" s="35">
        <f>+N12*(1-'Dep r by equipment nipa tables'!$D4)+'Investment from Nipa Tables'!BG7</f>
        <v>6856.3581386420556</v>
      </c>
      <c r="P12" s="35">
        <f>+O12*(1-'Dep r by equipment nipa tables'!$D4)+'Investment from Nipa Tables'!BH7</f>
        <v>7176.6300973285788</v>
      </c>
      <c r="Q12" s="35">
        <f>+P12*(1-'Dep r by equipment nipa tables'!$D4)+'Investment from Nipa Tables'!BI7</f>
        <v>7442.5331174035482</v>
      </c>
      <c r="R12" s="35">
        <f>+Q12*(1-'Dep r by equipment nipa tables'!$D4)+'Investment from Nipa Tables'!BJ7</f>
        <v>7624.0528305376429</v>
      </c>
      <c r="S12" s="35">
        <f>+R12*(1-'Dep r by equipment nipa tables'!$D4)+'Investment from Nipa Tables'!BK7</f>
        <v>7717.9271859773407</v>
      </c>
      <c r="T12" s="35">
        <f>+S12*(1-'Dep r by equipment nipa tables'!$D4)+'Investment from Nipa Tables'!BL7</f>
        <v>7886.1932630232186</v>
      </c>
      <c r="U12" s="35">
        <f>+T12*(1-'Dep r by equipment nipa tables'!$D4)+'Investment from Nipa Tables'!BM7</f>
        <v>8181.0293408039897</v>
      </c>
      <c r="V12" s="35">
        <f>+U12*(1-'Dep r by equipment nipa tables'!$D4)+'Investment from Nipa Tables'!BN7</f>
        <v>8638.8289502522639</v>
      </c>
      <c r="W12" s="35">
        <f>+V12*(1-'Dep r by equipment nipa tables'!$D4)+'Investment from Nipa Tables'!BO7</f>
        <v>9258.6483355141318</v>
      </c>
      <c r="X12" s="35">
        <f>+W12*(1-'Dep r by equipment nipa tables'!$D4)+'Investment from Nipa Tables'!BP7</f>
        <v>9813.6302831474859</v>
      </c>
      <c r="Y12" s="35">
        <f>+X12*(1-'Dep r by equipment nipa tables'!$D4)+'Investment from Nipa Tables'!BQ7</f>
        <v>10566.720386182862</v>
      </c>
      <c r="Z12" s="35">
        <f>+Y12*(1-'Dep r by equipment nipa tables'!$D4)+'Investment from Nipa Tables'!BR7</f>
        <v>11611.752126769894</v>
      </c>
      <c r="AA12" s="35">
        <f>+Z12*(1-'Dep r by equipment nipa tables'!$D4)+'Investment from Nipa Tables'!BS7</f>
        <v>13021.954456745094</v>
      </c>
      <c r="AB12" s="35">
        <f>+AA12*(1-'Dep r by equipment nipa tables'!$D4)+'Investment from Nipa Tables'!BT7</f>
        <v>14495.841233061568</v>
      </c>
      <c r="AC12" s="35">
        <f>+AB12*(1-'Dep r by equipment nipa tables'!$D4)+'Investment from Nipa Tables'!BU7</f>
        <v>15961.572591989823</v>
      </c>
      <c r="AD12" s="35">
        <f>+AC12*(1-'Dep r by equipment nipa tables'!$D4)+'Investment from Nipa Tables'!BV7</f>
        <v>17883.896385304357</v>
      </c>
      <c r="AE12" s="35">
        <f>+AD12*(1-'Dep r by equipment nipa tables'!$D4)+'Investment from Nipa Tables'!BW7</f>
        <v>20461.943086771949</v>
      </c>
      <c r="AF12" s="35">
        <f>+AE12*(1-'Dep r by equipment nipa tables'!$D4)+'Investment from Nipa Tables'!BX7</f>
        <v>23566.58290571496</v>
      </c>
      <c r="AG12" s="35">
        <f>+AF12*(1-'Dep r by equipment nipa tables'!$D4)+'Investment from Nipa Tables'!BY7</f>
        <v>26940.527253260898</v>
      </c>
      <c r="AH12" s="35">
        <f>+AG12*(1-'Dep r by equipment nipa tables'!$D4)+'Investment from Nipa Tables'!BZ7</f>
        <v>29761.080904136874</v>
      </c>
      <c r="AI12" s="35">
        <f>+AH12*(1-'Dep r by equipment nipa tables'!$D4)+'Investment from Nipa Tables'!CA7</f>
        <v>32922.989785227517</v>
      </c>
      <c r="AJ12" s="35">
        <f>+AI12*(1-'Dep r by equipment nipa tables'!$D4)+'Investment from Nipa Tables'!CB7</f>
        <v>36580.951621922155</v>
      </c>
      <c r="AK12" s="35">
        <f>+AJ12*(1-'Dep r by equipment nipa tables'!$D4)+'Investment from Nipa Tables'!CC7</f>
        <v>40506.478358191896</v>
      </c>
      <c r="AL12" s="35">
        <f>+AK12*(1-'Dep r by equipment nipa tables'!$D4)+'Investment from Nipa Tables'!CD7</f>
        <v>44595.034292745702</v>
      </c>
      <c r="AM12" s="35">
        <f>+AL12*(1-'Dep r by equipment nipa tables'!$D4)+'Investment from Nipa Tables'!CE7</f>
        <v>47547.66964810092</v>
      </c>
      <c r="AN12" s="35">
        <f>+AM12*(1-'Dep r by equipment nipa tables'!$D4)+'Investment from Nipa Tables'!CF7</f>
        <v>49356.548341370064</v>
      </c>
      <c r="AO12" s="35">
        <f>+AN12*(1-'Dep r by equipment nipa tables'!$D4)+'Investment from Nipa Tables'!CG7</f>
        <v>50992.552858466428</v>
      </c>
      <c r="AP12" s="35">
        <f>+AO12*(1-'Dep r by equipment nipa tables'!$D4)+'Investment from Nipa Tables'!CH7</f>
        <v>52781.535761345054</v>
      </c>
      <c r="AQ12" s="35">
        <f>+AP12*(1-'Dep r by equipment nipa tables'!$D4)+'Investment from Nipa Tables'!CI7</f>
        <v>53980.468932029711</v>
      </c>
      <c r="AR12" s="35">
        <f>+AQ12*(1-'Dep r by equipment nipa tables'!$D4)+'Investment from Nipa Tables'!CJ7</f>
        <v>54549.459930962585</v>
      </c>
      <c r="AS12" s="35">
        <f>+AR12*(1-'Dep r by equipment nipa tables'!$D4)+'Investment from Nipa Tables'!CK7</f>
        <v>55756.274455293315</v>
      </c>
      <c r="AT12" s="35">
        <f>+AS12*(1-'Dep r by equipment nipa tables'!$D4)+'Investment from Nipa Tables'!CL7</f>
        <v>57727.424087742918</v>
      </c>
      <c r="AU12" s="35">
        <f>+AT12*(1-'Dep r by equipment nipa tables'!$D4)+'Investment from Nipa Tables'!CM7</f>
        <v>59779.819298896895</v>
      </c>
      <c r="AV12" s="35">
        <f>+AU12*(1-'Dep r by equipment nipa tables'!$D4)+'Investment from Nipa Tables'!CN7</f>
        <v>61543.009869188048</v>
      </c>
      <c r="AW12" s="35">
        <f>+AV12*(1-'Dep r by equipment nipa tables'!$D4)+'Investment from Nipa Tables'!CO7</f>
        <v>63188.515864183508</v>
      </c>
      <c r="AX12" s="35">
        <f>+AW12*(1-'Dep r by equipment nipa tables'!$D4)+'Investment from Nipa Tables'!CP7</f>
        <v>64383.128959437883</v>
      </c>
      <c r="AY12" s="35">
        <f>+AX12*(1-'Dep r by equipment nipa tables'!$D4)+'Investment from Nipa Tables'!CQ7</f>
        <v>66154.196033857428</v>
      </c>
      <c r="AZ12" s="35">
        <f>+AY12*(1-'Dep r by equipment nipa tables'!$D4)+'Investment from Nipa Tables'!CR7</f>
        <v>68297.856257552703</v>
      </c>
      <c r="BA12" s="35">
        <f>+AZ12*(1-'Dep r by equipment nipa tables'!$D4)+'Investment from Nipa Tables'!CS7</f>
        <v>71030.942838735122</v>
      </c>
      <c r="BB12" s="35">
        <f>+BA12*(1-'Dep r by equipment nipa tables'!$D4)+'Investment from Nipa Tables'!CT7</f>
        <v>72872.405380423108</v>
      </c>
      <c r="BC12" s="35">
        <f>+BB12*(1-'Dep r by equipment nipa tables'!$D4)+'Investment from Nipa Tables'!CU7</f>
        <v>74739.005807038309</v>
      </c>
      <c r="BD12" s="35">
        <f>+BC12*(1-'Dep r by equipment nipa tables'!$D4)+'Investment from Nipa Tables'!CV7</f>
        <v>77054.438974532895</v>
      </c>
      <c r="BE12" s="35">
        <f>+BD12*(1-'Dep r by equipment nipa tables'!$D4)+'Investment from Nipa Tables'!CW7</f>
        <v>79362.546920568231</v>
      </c>
      <c r="BF12" s="35">
        <f>+BE12*(1-'Dep r by equipment nipa tables'!$D4)+'Investment from Nipa Tables'!CX7</f>
        <v>81518.001367952122</v>
      </c>
      <c r="BG12" s="35">
        <f>+BF12*(1-'Dep r by equipment nipa tables'!$D4)+'Investment from Nipa Tables'!CY7</f>
        <v>82065.800642510905</v>
      </c>
      <c r="BH12" s="35">
        <f>+BG12*(1-'Dep r by equipment nipa tables'!$D4)+'Investment from Nipa Tables'!CZ7</f>
        <v>83406.366723592655</v>
      </c>
      <c r="BI12" s="35">
        <f>+BH12*(1-'Dep r by equipment nipa tables'!$D4)+'Investment from Nipa Tables'!DA7</f>
        <v>85192.002895039215</v>
      </c>
      <c r="BJ12" s="35">
        <f>+BI12*(1-'Dep r by equipment nipa tables'!$D4)+'Investment from Nipa Tables'!DB7</f>
        <v>88640.896229564125</v>
      </c>
      <c r="BK12" s="35">
        <f>+BJ12*(1-'Dep r by equipment nipa tables'!$D4)+'Investment from Nipa Tables'!DC7</f>
        <v>93804.52604531309</v>
      </c>
      <c r="BL12" s="35">
        <f>+BK12*(1-'Dep r by equipment nipa tables'!$D4)+'Investment from Nipa Tables'!DD7</f>
        <v>100667.65100695788</v>
      </c>
      <c r="BM12" s="35">
        <f>+BL12*(1-'Dep r by equipment nipa tables'!$D4)+'Investment from Nipa Tables'!DE7</f>
        <v>109293.42740961984</v>
      </c>
      <c r="BN12" s="35">
        <f>+BM12*(1-'Dep r by equipment nipa tables'!$D4)+'Investment from Nipa Tables'!DF7</f>
        <v>113269.2201161577</v>
      </c>
      <c r="BO12" s="35">
        <f>+BN12*(1-'Dep r by equipment nipa tables'!$D4)+'Investment from Nipa Tables'!DG7</f>
        <v>116254.43263150603</v>
      </c>
      <c r="BP12" s="35">
        <f>+BO12*(1-'Dep r by equipment nipa tables'!$D4)+'Investment from Nipa Tables'!DH7</f>
        <v>121441.90115919693</v>
      </c>
      <c r="BQ12" s="35">
        <f>+BP12*(1-'Dep r by equipment nipa tables'!$D4)+'Investment from Nipa Tables'!DI7</f>
        <v>128960.67882289857</v>
      </c>
      <c r="BR12" s="35">
        <f>+BQ12*(1-'Dep r by equipment nipa tables'!$D4)+'Investment from Nipa Tables'!DJ7</f>
        <v>135511.98457483877</v>
      </c>
      <c r="BS12" s="35">
        <f>+BR12*(1-'Dep r by equipment nipa tables'!$D4)+'Investment from Nipa Tables'!DK7</f>
        <v>142401.53558932606</v>
      </c>
      <c r="BT12" s="35">
        <f>+BS12*(1-'Dep r by equipment nipa tables'!$D4)+'Investment from Nipa Tables'!DL7</f>
        <v>148128.31477578485</v>
      </c>
    </row>
    <row r="13" spans="1:75" x14ac:dyDescent="0.25">
      <c r="A13" s="29">
        <v>14</v>
      </c>
      <c r="B13" t="s">
        <v>88</v>
      </c>
      <c r="C13" s="35">
        <f>+'Initial Stock'!E10</f>
        <v>815</v>
      </c>
      <c r="D13" s="35">
        <f>+C13*(1-'Dep r by equipment nipa tables'!$D5)+'Investment from Nipa Tables'!AV8</f>
        <v>834.94600000000003</v>
      </c>
      <c r="E13" s="35">
        <f>+D13*(1-'Dep r by equipment nipa tables'!$D5)+'Investment from Nipa Tables'!AW8</f>
        <v>906.8627864</v>
      </c>
      <c r="F13" s="35">
        <f>+E13*(1-'Dep r by equipment nipa tables'!$D5)+'Investment from Nipa Tables'!AX8</f>
        <v>989.06866662176003</v>
      </c>
      <c r="G13" s="35">
        <f>+F13*(1-'Dep r by equipment nipa tables'!$D5)+'Investment from Nipa Tables'!AY8</f>
        <v>1130.0327234240772</v>
      </c>
      <c r="H13" s="35">
        <f>+G13*(1-'Dep r by equipment nipa tables'!$D5)+'Investment from Nipa Tables'!AZ8</f>
        <v>1222.7230348953949</v>
      </c>
      <c r="I13" s="35">
        <f>+H13*(1-'Dep r by equipment nipa tables'!$D5)+'Investment from Nipa Tables'!BA8</f>
        <v>1426.6305262947926</v>
      </c>
      <c r="J13" s="35">
        <f>+I13*(1-'Dep r by equipment nipa tables'!$D5)+'Investment from Nipa Tables'!BB8</f>
        <v>1598.0163911379814</v>
      </c>
      <c r="K13" s="35">
        <f>+J13*(1-'Dep r by equipment nipa tables'!$D5)+'Investment from Nipa Tables'!BC8</f>
        <v>1873.5587453552616</v>
      </c>
      <c r="L13" s="35">
        <f>+K13*(1-'Dep r by equipment nipa tables'!$D5)+'Investment from Nipa Tables'!BD8</f>
        <v>2085.8831140949301</v>
      </c>
      <c r="M13" s="35">
        <f>+L13*(1-'Dep r by equipment nipa tables'!$D5)+'Investment from Nipa Tables'!BE8</f>
        <v>2278.251545407632</v>
      </c>
      <c r="N13" s="35">
        <f>+M13*(1-'Dep r by equipment nipa tables'!$D5)+'Investment from Nipa Tables'!BF8</f>
        <v>2644.6937656645982</v>
      </c>
      <c r="O13" s="35">
        <f>+N13*(1-'Dep r by equipment nipa tables'!$D5)+'Investment from Nipa Tables'!BG8</f>
        <v>3030.2275673563049</v>
      </c>
      <c r="P13" s="35">
        <f>+O13*(1-'Dep r by equipment nipa tables'!$D5)+'Investment from Nipa Tables'!BH8</f>
        <v>3320.8678248807196</v>
      </c>
      <c r="Q13" s="35">
        <f>+P13*(1-'Dep r by equipment nipa tables'!$D5)+'Investment from Nipa Tables'!BI8</f>
        <v>3587.5110451168744</v>
      </c>
      <c r="R13" s="35">
        <f>+Q13*(1-'Dep r by equipment nipa tables'!$D5)+'Investment from Nipa Tables'!BJ8</f>
        <v>3781.3954751888436</v>
      </c>
      <c r="S13" s="35">
        <f>+R13*(1-'Dep r by equipment nipa tables'!$D5)+'Investment from Nipa Tables'!BK8</f>
        <v>3905.2754686690996</v>
      </c>
      <c r="T13" s="35">
        <f>+S13*(1-'Dep r by equipment nipa tables'!$D5)+'Investment from Nipa Tables'!BL8</f>
        <v>3995.7632544857743</v>
      </c>
      <c r="U13" s="35">
        <f>+T13*(1-'Dep r by equipment nipa tables'!$D5)+'Investment from Nipa Tables'!BM8</f>
        <v>4073.5818705543084</v>
      </c>
      <c r="V13" s="35">
        <f>+U13*(1-'Dep r by equipment nipa tables'!$D5)+'Investment from Nipa Tables'!BN8</f>
        <v>4150.3850460337062</v>
      </c>
      <c r="W13" s="35">
        <f>+V13*(1-'Dep r by equipment nipa tables'!$D5)+'Investment from Nipa Tables'!BO8</f>
        <v>4280.2251776583671</v>
      </c>
      <c r="X13" s="35">
        <f>+W13*(1-'Dep r by equipment nipa tables'!$D5)+'Investment from Nipa Tables'!BP8</f>
        <v>4620.3655584911958</v>
      </c>
      <c r="Y13" s="35">
        <f>+X13*(1-'Dep r by equipment nipa tables'!$D5)+'Investment from Nipa Tables'!BQ8</f>
        <v>5111.9546956730501</v>
      </c>
      <c r="Z13" s="35">
        <f>+Y13*(1-'Dep r by equipment nipa tables'!$D5)+'Investment from Nipa Tables'!BR8</f>
        <v>5714.1778333763205</v>
      </c>
      <c r="AA13" s="35">
        <f>+Z13*(1-'Dep r by equipment nipa tables'!$D5)+'Investment from Nipa Tables'!BS8</f>
        <v>6463.3262571741025</v>
      </c>
      <c r="AB13" s="35">
        <f>+AA13*(1-'Dep r by equipment nipa tables'!$D5)+'Investment from Nipa Tables'!BT8</f>
        <v>7360.8186223039193</v>
      </c>
      <c r="AC13" s="35">
        <f>+AB13*(1-'Dep r by equipment nipa tables'!$D5)+'Investment from Nipa Tables'!BU8</f>
        <v>8408.000381393038</v>
      </c>
      <c r="AD13" s="35">
        <f>+AC13*(1-'Dep r by equipment nipa tables'!$D5)+'Investment from Nipa Tables'!BV8</f>
        <v>9364.1475617131582</v>
      </c>
      <c r="AE13" s="35">
        <f>+AD13*(1-'Dep r by equipment nipa tables'!$D5)+'Investment from Nipa Tables'!BW8</f>
        <v>10362.95754752876</v>
      </c>
      <c r="AF13" s="35">
        <f>+AE13*(1-'Dep r by equipment nipa tables'!$D5)+'Investment from Nipa Tables'!BX8</f>
        <v>11236.228938076276</v>
      </c>
      <c r="AG13" s="35">
        <f>+AF13*(1-'Dep r by equipment nipa tables'!$D5)+'Investment from Nipa Tables'!BY8</f>
        <v>12027.439524871541</v>
      </c>
      <c r="AH13" s="35">
        <f>+AG13*(1-'Dep r by equipment nipa tables'!$D5)+'Investment from Nipa Tables'!BZ8</f>
        <v>12652.823645388169</v>
      </c>
      <c r="AI13" s="35">
        <f>+AH13*(1-'Dep r by equipment nipa tables'!$D5)+'Investment from Nipa Tables'!CA8</f>
        <v>13158.937945286139</v>
      </c>
      <c r="AJ13" s="35">
        <f>+AI13*(1-'Dep r by equipment nipa tables'!$D5)+'Investment from Nipa Tables'!CB8</f>
        <v>13682.936747309375</v>
      </c>
      <c r="AK13" s="35">
        <f>+AJ13*(1-'Dep r by equipment nipa tables'!$D5)+'Investment from Nipa Tables'!CC8</f>
        <v>14140.897211148213</v>
      </c>
      <c r="AL13" s="35">
        <f>+AK13*(1-'Dep r by equipment nipa tables'!$D5)+'Investment from Nipa Tables'!CD8</f>
        <v>14896.226915052965</v>
      </c>
      <c r="AM13" s="35">
        <f>+AL13*(1-'Dep r by equipment nipa tables'!$D5)+'Investment from Nipa Tables'!CE8</f>
        <v>15443.581606236232</v>
      </c>
      <c r="AN13" s="35">
        <f>+AM13*(1-'Dep r by equipment nipa tables'!$D5)+'Investment from Nipa Tables'!CF8</f>
        <v>15822.692795354442</v>
      </c>
      <c r="AO13" s="35">
        <f>+AN13*(1-'Dep r by equipment nipa tables'!$D5)+'Investment from Nipa Tables'!CG8</f>
        <v>16182.241847114154</v>
      </c>
      <c r="AP13" s="35">
        <f>+AO13*(1-'Dep r by equipment nipa tables'!$D5)+'Investment from Nipa Tables'!CH8</f>
        <v>16746.238167803065</v>
      </c>
      <c r="AQ13" s="35">
        <f>+AP13*(1-'Dep r by equipment nipa tables'!$D5)+'Investment from Nipa Tables'!CI8</f>
        <v>16912.132278344427</v>
      </c>
      <c r="AR13" s="35">
        <f>+AQ13*(1-'Dep r by equipment nipa tables'!$D5)+'Investment from Nipa Tables'!CJ8</f>
        <v>17790.466252781855</v>
      </c>
      <c r="AS13" s="35">
        <f>+AR13*(1-'Dep r by equipment nipa tables'!$D5)+'Investment from Nipa Tables'!CK8</f>
        <v>18586.478194138312</v>
      </c>
      <c r="AT13" s="35">
        <f>+AS13*(1-'Dep r by equipment nipa tables'!$D5)+'Investment from Nipa Tables'!CL8</f>
        <v>19880.415919320774</v>
      </c>
      <c r="AU13" s="35">
        <f>+AT13*(1-'Dep r by equipment nipa tables'!$D5)+'Investment from Nipa Tables'!CM8</f>
        <v>21022.586457883823</v>
      </c>
      <c r="AV13" s="35">
        <f>+AU13*(1-'Dep r by equipment nipa tables'!$D5)+'Investment from Nipa Tables'!CN8</f>
        <v>22710.820996657018</v>
      </c>
      <c r="AW13" s="35">
        <f>+AV13*(1-'Dep r by equipment nipa tables'!$D5)+'Investment from Nipa Tables'!CO8</f>
        <v>24122.942633229515</v>
      </c>
      <c r="AX13" s="35">
        <f>+AW13*(1-'Dep r by equipment nipa tables'!$D5)+'Investment from Nipa Tables'!CP8</f>
        <v>25274.198793354873</v>
      </c>
      <c r="AY13" s="35">
        <f>+AX13*(1-'Dep r by equipment nipa tables'!$D5)+'Investment from Nipa Tables'!CQ8</f>
        <v>26600.050135617763</v>
      </c>
      <c r="AZ13" s="35">
        <f>+AY13*(1-'Dep r by equipment nipa tables'!$D5)+'Investment from Nipa Tables'!CR8</f>
        <v>27118.487548619887</v>
      </c>
      <c r="BA13" s="35">
        <f>+AZ13*(1-'Dep r by equipment nipa tables'!$D5)+'Investment from Nipa Tables'!CS8</f>
        <v>28217.173591111103</v>
      </c>
      <c r="BB13" s="35">
        <f>+BA13*(1-'Dep r by equipment nipa tables'!$D5)+'Investment from Nipa Tables'!CT8</f>
        <v>28803.167433809769</v>
      </c>
      <c r="BC13" s="35">
        <f>+BB13*(1-'Dep r by equipment nipa tables'!$D5)+'Investment from Nipa Tables'!CU8</f>
        <v>30131.923994225184</v>
      </c>
      <c r="BD13" s="35">
        <f>+BC13*(1-'Dep r by equipment nipa tables'!$D5)+'Investment from Nipa Tables'!CV8</f>
        <v>31854.116716123164</v>
      </c>
      <c r="BE13" s="35">
        <f>+BD13*(1-'Dep r by equipment nipa tables'!$D5)+'Investment from Nipa Tables'!CW8</f>
        <v>35281.444293571214</v>
      </c>
      <c r="BF13" s="35">
        <f>+BE13*(1-'Dep r by equipment nipa tables'!$D5)+'Investment from Nipa Tables'!CX8</f>
        <v>41962.921768022941</v>
      </c>
      <c r="BG13" s="35">
        <f>+BF13*(1-'Dep r by equipment nipa tables'!$D5)+'Investment from Nipa Tables'!CY8</f>
        <v>49339.635004792959</v>
      </c>
      <c r="BH13" s="35">
        <f>+BG13*(1-'Dep r by equipment nipa tables'!$D5)+'Investment from Nipa Tables'!CZ8</f>
        <v>54854.709838545641</v>
      </c>
      <c r="BI13" s="35">
        <f>+BH13*(1-'Dep r by equipment nipa tables'!$D5)+'Investment from Nipa Tables'!DA8</f>
        <v>54686.206810876691</v>
      </c>
      <c r="BJ13" s="35">
        <f>+BI13*(1-'Dep r by equipment nipa tables'!$D5)+'Investment from Nipa Tables'!DB8</f>
        <v>54976.398539435453</v>
      </c>
      <c r="BK13" s="35">
        <f>+BJ13*(1-'Dep r by equipment nipa tables'!$D5)+'Investment from Nipa Tables'!DC8</f>
        <v>56351.616374800586</v>
      </c>
      <c r="BL13" s="35">
        <f>+BK13*(1-'Dep r by equipment nipa tables'!$D5)+'Investment from Nipa Tables'!DD8</f>
        <v>61137.872969860873</v>
      </c>
      <c r="BM13" s="35">
        <f>+BL13*(1-'Dep r by equipment nipa tables'!$D5)+'Investment from Nipa Tables'!DE8</f>
        <v>66505.158724616049</v>
      </c>
      <c r="BN13" s="35">
        <f>+BM13*(1-'Dep r by equipment nipa tables'!$D5)+'Investment from Nipa Tables'!DF8</f>
        <v>70741.492534425866</v>
      </c>
      <c r="BO13" s="35">
        <f>+BN13*(1-'Dep r by equipment nipa tables'!$D5)+'Investment from Nipa Tables'!DG8</f>
        <v>71542.231519649489</v>
      </c>
      <c r="BP13" s="35">
        <f>+BO13*(1-'Dep r by equipment nipa tables'!$D5)+'Investment from Nipa Tables'!DH8</f>
        <v>74790.652373235571</v>
      </c>
      <c r="BQ13" s="35">
        <f>+BP13*(1-'Dep r by equipment nipa tables'!$D5)+'Investment from Nipa Tables'!DI8</f>
        <v>80656.454710776612</v>
      </c>
      <c r="BR13" s="35">
        <f>+BQ13*(1-'Dep r by equipment nipa tables'!$D5)+'Investment from Nipa Tables'!DJ8</f>
        <v>84493.581647700543</v>
      </c>
      <c r="BS13" s="35">
        <f>+BR13*(1-'Dep r by equipment nipa tables'!$D5)+'Investment from Nipa Tables'!DK8</f>
        <v>87152.712834679201</v>
      </c>
      <c r="BT13" s="35">
        <f>+BS13*(1-'Dep r by equipment nipa tables'!$D5)+'Investment from Nipa Tables'!DL8</f>
        <v>91298.632852409763</v>
      </c>
    </row>
    <row r="14" spans="1:75" x14ac:dyDescent="0.25">
      <c r="A14" s="29">
        <v>14</v>
      </c>
      <c r="B14" t="s">
        <v>90</v>
      </c>
      <c r="C14" s="35">
        <f>+'Initial Stock'!E11</f>
        <v>272</v>
      </c>
      <c r="D14" s="35">
        <f>+C14*(1-'Dep r by equipment nipa tables'!$D6)+'Investment from Nipa Tables'!AV9</f>
        <v>295.88639999999998</v>
      </c>
      <c r="E14" s="35">
        <f>+D14*(1-'Dep r by equipment nipa tables'!$D6)+'Investment from Nipa Tables'!AW9</f>
        <v>336.84503567999997</v>
      </c>
      <c r="F14" s="35">
        <f>+E14*(1-'Dep r by equipment nipa tables'!$D6)+'Investment from Nipa Tables'!AX9</f>
        <v>345.35390481921598</v>
      </c>
      <c r="G14" s="35">
        <f>+F14*(1-'Dep r by equipment nipa tables'!$D6)+'Investment from Nipa Tables'!AY9</f>
        <v>357.10739425501174</v>
      </c>
      <c r="H14" s="35">
        <f>+G14*(1-'Dep r by equipment nipa tables'!$D6)+'Investment from Nipa Tables'!AZ9</f>
        <v>357.43613882020281</v>
      </c>
      <c r="I14" s="35">
        <f>+H14*(1-'Dep r by equipment nipa tables'!$D6)+'Investment from Nipa Tables'!BA9</f>
        <v>330.69706338159494</v>
      </c>
      <c r="J14" s="35">
        <f>+I14*(1-'Dep r by equipment nipa tables'!$D6)+'Investment from Nipa Tables'!BB9</f>
        <v>328.47425920597192</v>
      </c>
      <c r="K14" s="35">
        <f>+J14*(1-'Dep r by equipment nipa tables'!$D6)+'Investment from Nipa Tables'!BC9</f>
        <v>356.71001953177989</v>
      </c>
      <c r="L14" s="35">
        <f>+K14*(1-'Dep r by equipment nipa tables'!$D6)+'Investment from Nipa Tables'!BD9</f>
        <v>395.12074250237367</v>
      </c>
      <c r="M14" s="35">
        <f>+L14*(1-'Dep r by equipment nipa tables'!$D6)+'Investment from Nipa Tables'!BE9</f>
        <v>458.60733332413395</v>
      </c>
      <c r="N14" s="35">
        <f>+M14*(1-'Dep r by equipment nipa tables'!$D6)+'Investment from Nipa Tables'!BF9</f>
        <v>511.9966404593651</v>
      </c>
      <c r="O14" s="35">
        <f>+N14*(1-'Dep r by equipment nipa tables'!$D6)+'Investment from Nipa Tables'!BG9</f>
        <v>542.371733532598</v>
      </c>
      <c r="P14" s="35">
        <f>+O14*(1-'Dep r by equipment nipa tables'!$D6)+'Investment from Nipa Tables'!BH9</f>
        <v>568.480444904823</v>
      </c>
      <c r="Q14" s="35">
        <f>+P14*(1-'Dep r by equipment nipa tables'!$D6)+'Investment from Nipa Tables'!BI9</f>
        <v>569.20292912095806</v>
      </c>
      <c r="R14" s="35">
        <f>+Q14*(1-'Dep r by equipment nipa tables'!$D6)+'Investment from Nipa Tables'!BJ9</f>
        <v>550.77636484330446</v>
      </c>
      <c r="S14" s="35">
        <f>+R14*(1-'Dep r by equipment nipa tables'!$D6)+'Investment from Nipa Tables'!BK9</f>
        <v>543.15120077613074</v>
      </c>
      <c r="T14" s="35">
        <f>+S14*(1-'Dep r by equipment nipa tables'!$D6)+'Investment from Nipa Tables'!BL9</f>
        <v>561.09910805601498</v>
      </c>
      <c r="U14" s="35">
        <f>+T14*(1-'Dep r by equipment nipa tables'!$D6)+'Investment from Nipa Tables'!BM9</f>
        <v>588.34436206405906</v>
      </c>
      <c r="V14" s="35">
        <f>+U14*(1-'Dep r by equipment nipa tables'!$D6)+'Investment from Nipa Tables'!BN9</f>
        <v>630.96892017024368</v>
      </c>
      <c r="W14" s="35">
        <f>+V14*(1-'Dep r by equipment nipa tables'!$D6)+'Investment from Nipa Tables'!BO9</f>
        <v>701.80003193912239</v>
      </c>
      <c r="X14" s="35">
        <f>+W14*(1-'Dep r by equipment nipa tables'!$D6)+'Investment from Nipa Tables'!BP9</f>
        <v>756.01868535008145</v>
      </c>
      <c r="Y14" s="35">
        <f>+X14*(1-'Dep r by equipment nipa tables'!$D6)+'Investment from Nipa Tables'!BQ9</f>
        <v>810.05203056235962</v>
      </c>
      <c r="Z14" s="35">
        <f>+Y14*(1-'Dep r by equipment nipa tables'!$D6)+'Investment from Nipa Tables'!BR9</f>
        <v>880.93829665734484</v>
      </c>
      <c r="AA14" s="35">
        <f>+Z14*(1-'Dep r by equipment nipa tables'!$D6)+'Investment from Nipa Tables'!BS9</f>
        <v>920.20072605693451</v>
      </c>
      <c r="AB14" s="35">
        <f>+AA14*(1-'Dep r by equipment nipa tables'!$D6)+'Investment from Nipa Tables'!BT9</f>
        <v>950.36331627138884</v>
      </c>
      <c r="AC14" s="35">
        <f>+AB14*(1-'Dep r by equipment nipa tables'!$D6)+'Investment from Nipa Tables'!BU9</f>
        <v>1012.3033641246013</v>
      </c>
      <c r="AD14" s="35">
        <f>+AC14*(1-'Dep r by equipment nipa tables'!$D6)+'Investment from Nipa Tables'!BV9</f>
        <v>1104.4651801056962</v>
      </c>
      <c r="AE14" s="35">
        <f>+AD14*(1-'Dep r by equipment nipa tables'!$D6)+'Investment from Nipa Tables'!BW9</f>
        <v>1210.614013449891</v>
      </c>
      <c r="AF14" s="35">
        <f>+AE14*(1-'Dep r by equipment nipa tables'!$D6)+'Investment from Nipa Tables'!BX9</f>
        <v>1297.8643424751785</v>
      </c>
      <c r="AG14" s="35">
        <f>+AF14*(1-'Dep r by equipment nipa tables'!$D6)+'Investment from Nipa Tables'!BY9</f>
        <v>1429.1149286225491</v>
      </c>
      <c r="AH14" s="35">
        <f>+AG14*(1-'Dep r by equipment nipa tables'!$D6)+'Investment from Nipa Tables'!BZ9</f>
        <v>1622.2885188477171</v>
      </c>
      <c r="AI14" s="35">
        <f>+AH14*(1-'Dep r by equipment nipa tables'!$D6)+'Investment from Nipa Tables'!CA9</f>
        <v>1972.6103974094331</v>
      </c>
      <c r="AJ14" s="35">
        <f>+AI14*(1-'Dep r by equipment nipa tables'!$D6)+'Investment from Nipa Tables'!CB9</f>
        <v>2237.6608724238667</v>
      </c>
      <c r="AK14" s="35">
        <f>+AJ14*(1-'Dep r by equipment nipa tables'!$D6)+'Investment from Nipa Tables'!CC9</f>
        <v>2543.031434442823</v>
      </c>
      <c r="AL14" s="35">
        <f>+AK14*(1-'Dep r by equipment nipa tables'!$D6)+'Investment from Nipa Tables'!CD9</f>
        <v>2866.4040495172685</v>
      </c>
      <c r="AM14" s="35">
        <f>+AL14*(1-'Dep r by equipment nipa tables'!$D6)+'Investment from Nipa Tables'!CE9</f>
        <v>2931.0648941018558</v>
      </c>
      <c r="AN14" s="35">
        <f>+AM14*(1-'Dep r by equipment nipa tables'!$D6)+'Investment from Nipa Tables'!CF9</f>
        <v>2915.386206448643</v>
      </c>
      <c r="AO14" s="35">
        <f>+AN14*(1-'Dep r by equipment nipa tables'!$D6)+'Investment from Nipa Tables'!CG9</f>
        <v>3066.9420320582876</v>
      </c>
      <c r="AP14" s="35">
        <f>+AO14*(1-'Dep r by equipment nipa tables'!$D6)+'Investment from Nipa Tables'!CH9</f>
        <v>3209.2318908446628</v>
      </c>
      <c r="AQ14" s="35">
        <f>+AP14*(1-'Dep r by equipment nipa tables'!$D6)+'Investment from Nipa Tables'!CI9</f>
        <v>3378.1673517634085</v>
      </c>
      <c r="AR14" s="35">
        <f>+AQ14*(1-'Dep r by equipment nipa tables'!$D6)+'Investment from Nipa Tables'!CJ9</f>
        <v>3431.2514270946172</v>
      </c>
      <c r="AS14" s="35">
        <f>+AR14*(1-'Dep r by equipment nipa tables'!$D6)+'Investment from Nipa Tables'!CK9</f>
        <v>3722.3842576849975</v>
      </c>
      <c r="AT14" s="35">
        <f>+AS14*(1-'Dep r by equipment nipa tables'!$D6)+'Investment from Nipa Tables'!CL9</f>
        <v>3960.4563853245822</v>
      </c>
      <c r="AU14" s="35">
        <f>+AT14*(1-'Dep r by equipment nipa tables'!$D6)+'Investment from Nipa Tables'!CM9</f>
        <v>4084.4142330321206</v>
      </c>
      <c r="AV14" s="35">
        <f>+AU14*(1-'Dep r by equipment nipa tables'!$D6)+'Investment from Nipa Tables'!CN9</f>
        <v>4290.799576757594</v>
      </c>
      <c r="AW14" s="35">
        <f>+AV14*(1-'Dep r by equipment nipa tables'!$D6)+'Investment from Nipa Tables'!CO9</f>
        <v>4479.6076240725015</v>
      </c>
      <c r="AX14" s="35">
        <f>+AW14*(1-'Dep r by equipment nipa tables'!$D6)+'Investment from Nipa Tables'!CP9</f>
        <v>4674.4645712263446</v>
      </c>
      <c r="AY14" s="35">
        <f>+AX14*(1-'Dep r by equipment nipa tables'!$D6)+'Investment from Nipa Tables'!CQ9</f>
        <v>4958.1225301823497</v>
      </c>
      <c r="AZ14" s="35">
        <f>+AY14*(1-'Dep r by equipment nipa tables'!$D6)+'Investment from Nipa Tables'!CR9</f>
        <v>5326.261852205731</v>
      </c>
      <c r="BA14" s="35">
        <f>+AZ14*(1-'Dep r by equipment nipa tables'!$D6)+'Investment from Nipa Tables'!CS9</f>
        <v>5701.4540320956885</v>
      </c>
      <c r="BB14" s="35">
        <f>+BA14*(1-'Dep r by equipment nipa tables'!$D6)+'Investment from Nipa Tables'!CT9</f>
        <v>6220.244065274348</v>
      </c>
      <c r="BC14" s="35">
        <f>+BB14*(1-'Dep r by equipment nipa tables'!$D6)+'Investment from Nipa Tables'!CU9</f>
        <v>6546.0077146082494</v>
      </c>
      <c r="BD14" s="35">
        <f>+BC14*(1-'Dep r by equipment nipa tables'!$D6)+'Investment from Nipa Tables'!CV9</f>
        <v>7391.5663230845676</v>
      </c>
      <c r="BE14" s="35">
        <f>+BD14*(1-'Dep r by equipment nipa tables'!$D6)+'Investment from Nipa Tables'!CW9</f>
        <v>7886.686190632221</v>
      </c>
      <c r="BF14" s="35">
        <f>+BE14*(1-'Dep r by equipment nipa tables'!$D6)+'Investment from Nipa Tables'!CX9</f>
        <v>8542.6628295047922</v>
      </c>
      <c r="BG14" s="35">
        <f>+BF14*(1-'Dep r by equipment nipa tables'!$D6)+'Investment from Nipa Tables'!CY9</f>
        <v>8803.3114877779535</v>
      </c>
      <c r="BH14" s="35">
        <f>+BG14*(1-'Dep r by equipment nipa tables'!$D6)+'Investment from Nipa Tables'!CZ9</f>
        <v>9186.1883278493624</v>
      </c>
      <c r="BI14" s="35">
        <f>+BH14*(1-'Dep r by equipment nipa tables'!$D6)+'Investment from Nipa Tables'!DA9</f>
        <v>9541.0776758140382</v>
      </c>
      <c r="BJ14" s="35">
        <f>+BI14*(1-'Dep r by equipment nipa tables'!$D6)+'Investment from Nipa Tables'!DB9</f>
        <v>10245.753351293602</v>
      </c>
      <c r="BK14" s="35">
        <f>+BJ14*(1-'Dep r by equipment nipa tables'!$D6)+'Investment from Nipa Tables'!DC9</f>
        <v>11322.054434921731</v>
      </c>
      <c r="BL14" s="35">
        <f>+BK14*(1-'Dep r by equipment nipa tables'!$D6)+'Investment from Nipa Tables'!DD9</f>
        <v>12635.314604997377</v>
      </c>
      <c r="BM14" s="35">
        <f>+BL14*(1-'Dep r by equipment nipa tables'!$D6)+'Investment from Nipa Tables'!DE9</f>
        <v>13602.649201986418</v>
      </c>
      <c r="BN14" s="35">
        <f>+BM14*(1-'Dep r by equipment nipa tables'!$D6)+'Investment from Nipa Tables'!DF9</f>
        <v>13043.422671616619</v>
      </c>
      <c r="BO14" s="35">
        <f>+BN14*(1-'Dep r by equipment nipa tables'!$D6)+'Investment from Nipa Tables'!DG9</f>
        <v>12816.564574462111</v>
      </c>
      <c r="BP14" s="35">
        <f>+BO14*(1-'Dep r by equipment nipa tables'!$D6)+'Investment from Nipa Tables'!DH9</f>
        <v>13579.507302750577</v>
      </c>
      <c r="BQ14" s="35">
        <f>+BP14*(1-'Dep r by equipment nipa tables'!$D6)+'Investment from Nipa Tables'!DI9</f>
        <v>14547.054946193133</v>
      </c>
      <c r="BR14" s="35">
        <f>+BQ14*(1-'Dep r by equipment nipa tables'!$D6)+'Investment from Nipa Tables'!DJ9</f>
        <v>14924.99751079349</v>
      </c>
      <c r="BS14" s="35">
        <f>+BR14*(1-'Dep r by equipment nipa tables'!$D6)+'Investment from Nipa Tables'!DK9</f>
        <v>15901.970524316792</v>
      </c>
      <c r="BT14" s="35">
        <f>+BS14*(1-'Dep r by equipment nipa tables'!$D6)+'Investment from Nipa Tables'!DL9</f>
        <v>16253.394005150238</v>
      </c>
    </row>
    <row r="15" spans="1:75" x14ac:dyDescent="0.25">
      <c r="A15" s="29">
        <v>17</v>
      </c>
      <c r="B15" t="s">
        <v>92</v>
      </c>
      <c r="C15" s="35">
        <f>+'Initial Stock'!E12</f>
        <v>3826</v>
      </c>
      <c r="D15" s="35">
        <f>+C15*(1-'Dep r by equipment nipa tables'!$D7)+'Investment from Nipa Tables'!AV10</f>
        <v>4113.3149999999996</v>
      </c>
      <c r="E15" s="35">
        <f>+D15*(1-'Dep r by equipment nipa tables'!$D7)+'Investment from Nipa Tables'!AW10</f>
        <v>4249.4339124999988</v>
      </c>
      <c r="F15" s="35">
        <f>+E15*(1-'Dep r by equipment nipa tables'!$D7)+'Investment from Nipa Tables'!AX10</f>
        <v>4161.8782582187487</v>
      </c>
      <c r="G15" s="35">
        <f>+F15*(1-'Dep r by equipment nipa tables'!$D7)+'Investment from Nipa Tables'!AY10</f>
        <v>4323.0481715869519</v>
      </c>
      <c r="H15" s="35">
        <f>+G15*(1-'Dep r by equipment nipa tables'!$D7)+'Investment from Nipa Tables'!AZ10</f>
        <v>4775.47477056755</v>
      </c>
      <c r="I15" s="35">
        <f>+H15*(1-'Dep r by equipment nipa tables'!$D7)+'Investment from Nipa Tables'!BA10</f>
        <v>5273.4791111730246</v>
      </c>
      <c r="J15" s="35">
        <f>+I15*(1-'Dep r by equipment nipa tables'!$D7)+'Investment from Nipa Tables'!BB10</f>
        <v>5998.4779200543289</v>
      </c>
      <c r="K15" s="35">
        <f>+J15*(1-'Dep r by equipment nipa tables'!$D7)+'Investment from Nipa Tables'!BC10</f>
        <v>6756.6643748476736</v>
      </c>
      <c r="L15" s="35">
        <f>+K15*(1-'Dep r by equipment nipa tables'!$D7)+'Investment from Nipa Tables'!BD10</f>
        <v>7174.9729889288328</v>
      </c>
      <c r="M15" s="35">
        <f>+L15*(1-'Dep r by equipment nipa tables'!$D7)+'Investment from Nipa Tables'!BE10</f>
        <v>8059.0387977850505</v>
      </c>
      <c r="N15" s="35">
        <f>+M15*(1-'Dep r by equipment nipa tables'!$D7)+'Investment from Nipa Tables'!BF10</f>
        <v>8845.8065450563809</v>
      </c>
      <c r="O15" s="35">
        <f>+N15*(1-'Dep r by equipment nipa tables'!$D7)+'Investment from Nipa Tables'!BG10</f>
        <v>8893.195243286973</v>
      </c>
      <c r="P15" s="35">
        <f>+O15*(1-'Dep r by equipment nipa tables'!$D7)+'Investment from Nipa Tables'!BH10</f>
        <v>9037.7788259843182</v>
      </c>
      <c r="Q15" s="35">
        <f>+P15*(1-'Dep r by equipment nipa tables'!$D7)+'Investment from Nipa Tables'!BI10</f>
        <v>9396.6509198012391</v>
      </c>
      <c r="R15" s="35">
        <f>+Q15*(1-'Dep r by equipment nipa tables'!$D7)+'Investment from Nipa Tables'!BJ10</f>
        <v>9573.5611821255861</v>
      </c>
      <c r="S15" s="35">
        <f>+R15*(1-'Dep r by equipment nipa tables'!$D7)+'Investment from Nipa Tables'!BK10</f>
        <v>9908.7999373152015</v>
      </c>
      <c r="T15" s="35">
        <f>+S15*(1-'Dep r by equipment nipa tables'!$D7)+'Investment from Nipa Tables'!BL10</f>
        <v>10510.971944994089</v>
      </c>
      <c r="U15" s="35">
        <f>+T15*(1-'Dep r by equipment nipa tables'!$D7)+'Investment from Nipa Tables'!BM10</f>
        <v>11177.377881732313</v>
      </c>
      <c r="V15" s="35">
        <f>+U15*(1-'Dep r by equipment nipa tables'!$D7)+'Investment from Nipa Tables'!BN10</f>
        <v>12338.149091220104</v>
      </c>
      <c r="W15" s="35">
        <f>+V15*(1-'Dep r by equipment nipa tables'!$D7)+'Investment from Nipa Tables'!BO10</f>
        <v>13970.725827545641</v>
      </c>
      <c r="X15" s="35">
        <f>+W15*(1-'Dep r by equipment nipa tables'!$D7)+'Investment from Nipa Tables'!BP10</f>
        <v>16300.311913671299</v>
      </c>
      <c r="Y15" s="35">
        <f>+X15*(1-'Dep r by equipment nipa tables'!$D7)+'Investment from Nipa Tables'!BQ10</f>
        <v>18021.523704246567</v>
      </c>
      <c r="Z15" s="35">
        <f>+Y15*(1-'Dep r by equipment nipa tables'!$D7)+'Investment from Nipa Tables'!BR10</f>
        <v>19549.887050476362</v>
      </c>
      <c r="AA15" s="35">
        <f>+Z15*(1-'Dep r by equipment nipa tables'!$D7)+'Investment from Nipa Tables'!BS10</f>
        <v>20898.025886793006</v>
      </c>
      <c r="AB15" s="35">
        <f>+AA15*(1-'Dep r by equipment nipa tables'!$D7)+'Investment from Nipa Tables'!BT10</f>
        <v>21294.017715660862</v>
      </c>
      <c r="AC15" s="35">
        <f>+AB15*(1-'Dep r by equipment nipa tables'!$D7)+'Investment from Nipa Tables'!BU10</f>
        <v>22186.500545492407</v>
      </c>
      <c r="AD15" s="35">
        <f>+AC15*(1-'Dep r by equipment nipa tables'!$D7)+'Investment from Nipa Tables'!BV10</f>
        <v>24003.654228669584</v>
      </c>
      <c r="AE15" s="35">
        <f>+AD15*(1-'Dep r by equipment nipa tables'!$D7)+'Investment from Nipa Tables'!BW10</f>
        <v>26781.206585657557</v>
      </c>
      <c r="AF15" s="35">
        <f>+AE15*(1-'Dep r by equipment nipa tables'!$D7)+'Investment from Nipa Tables'!BX10</f>
        <v>29261.508778914504</v>
      </c>
      <c r="AG15" s="35">
        <f>+AF15*(1-'Dep r by equipment nipa tables'!$D7)+'Investment from Nipa Tables'!BY10</f>
        <v>31749.973953497476</v>
      </c>
      <c r="AH15" s="35">
        <f>+AG15*(1-'Dep r by equipment nipa tables'!$D7)+'Investment from Nipa Tables'!BZ10</f>
        <v>34762.602144194032</v>
      </c>
      <c r="AI15" s="35">
        <f>+AH15*(1-'Dep r by equipment nipa tables'!$D7)+'Investment from Nipa Tables'!CA10</f>
        <v>39349.18338153026</v>
      </c>
      <c r="AJ15" s="35">
        <f>+AI15*(1-'Dep r by equipment nipa tables'!$D7)+'Investment from Nipa Tables'!CB10</f>
        <v>45603.908417292798</v>
      </c>
      <c r="AK15" s="35">
        <f>+AJ15*(1-'Dep r by equipment nipa tables'!$D7)+'Investment from Nipa Tables'!CC10</f>
        <v>52908.429636174427</v>
      </c>
      <c r="AL15" s="35">
        <f>+AK15*(1-'Dep r by equipment nipa tables'!$D7)+'Investment from Nipa Tables'!CD10</f>
        <v>60333.147005743056</v>
      </c>
      <c r="AM15" s="35">
        <f>+AL15*(1-'Dep r by equipment nipa tables'!$D7)+'Investment from Nipa Tables'!CE10</f>
        <v>64800.336497539531</v>
      </c>
      <c r="AN15" s="35">
        <f>+AM15*(1-'Dep r by equipment nipa tables'!$D7)+'Investment from Nipa Tables'!CF10</f>
        <v>65897.295276590943</v>
      </c>
      <c r="AO15" s="35">
        <f>+AN15*(1-'Dep r by equipment nipa tables'!$D7)+'Investment from Nipa Tables'!CG10</f>
        <v>68878.876605208556</v>
      </c>
      <c r="AP15" s="35">
        <f>+AO15*(1-'Dep r by equipment nipa tables'!$D7)+'Investment from Nipa Tables'!CH10</f>
        <v>72638.214221070506</v>
      </c>
      <c r="AQ15" s="35">
        <f>+AP15*(1-'Dep r by equipment nipa tables'!$D7)+'Investment from Nipa Tables'!CI10</f>
        <v>76526.032978989359</v>
      </c>
      <c r="AR15" s="35">
        <f>+AQ15*(1-'Dep r by equipment nipa tables'!$D7)+'Investment from Nipa Tables'!CJ10</f>
        <v>79355.593939063154</v>
      </c>
      <c r="AS15" s="35">
        <f>+AR15*(1-'Dep r by equipment nipa tables'!$D7)+'Investment from Nipa Tables'!CK10</f>
        <v>83192.533681527915</v>
      </c>
      <c r="AT15" s="35">
        <f>+AS15*(1-'Dep r by equipment nipa tables'!$D7)+'Investment from Nipa Tables'!CL10</f>
        <v>89464.448305540747</v>
      </c>
      <c r="AU15" s="35">
        <f>+AT15*(1-'Dep r by equipment nipa tables'!$D7)+'Investment from Nipa Tables'!CM10</f>
        <v>94333.053388112006</v>
      </c>
      <c r="AV15" s="35">
        <f>+AU15*(1-'Dep r by equipment nipa tables'!$D7)+'Investment from Nipa Tables'!CN10</f>
        <v>98326.25434806828</v>
      </c>
      <c r="AW15" s="35">
        <f>+AV15*(1-'Dep r by equipment nipa tables'!$D7)+'Investment from Nipa Tables'!CO10</f>
        <v>103025.28819042991</v>
      </c>
      <c r="AX15" s="35">
        <f>+AW15*(1-'Dep r by equipment nipa tables'!$D7)+'Investment from Nipa Tables'!CP10</f>
        <v>108890.69038710224</v>
      </c>
      <c r="AY15" s="35">
        <f>+AX15*(1-'Dep r by equipment nipa tables'!$D7)+'Investment from Nipa Tables'!CQ10</f>
        <v>117513.58081468221</v>
      </c>
      <c r="AZ15" s="35">
        <f>+AY15*(1-'Dep r by equipment nipa tables'!$D7)+'Investment from Nipa Tables'!CR10</f>
        <v>129116.16716488363</v>
      </c>
      <c r="BA15" s="35">
        <f>+AZ15*(1-'Dep r by equipment nipa tables'!$D7)+'Investment from Nipa Tables'!CS10</f>
        <v>140316.43668718537</v>
      </c>
      <c r="BB15" s="35">
        <f>+BA15*(1-'Dep r by equipment nipa tables'!$D7)+'Investment from Nipa Tables'!CT10</f>
        <v>152337.67319300515</v>
      </c>
      <c r="BC15" s="35">
        <f>+BB15*(1-'Dep r by equipment nipa tables'!$D7)+'Investment from Nipa Tables'!CU10</f>
        <v>163239.30822686202</v>
      </c>
      <c r="BD15" s="35">
        <f>+BC15*(1-'Dep r by equipment nipa tables'!$D7)+'Investment from Nipa Tables'!CV10</f>
        <v>171956.49296907141</v>
      </c>
      <c r="BE15" s="35">
        <f>+BD15*(1-'Dep r by equipment nipa tables'!$D7)+'Investment from Nipa Tables'!CW10</f>
        <v>180345.82258036014</v>
      </c>
      <c r="BF15" s="35">
        <f>+BE15*(1-'Dep r by equipment nipa tables'!$D7)+'Investment from Nipa Tables'!CX10</f>
        <v>183437.45931426602</v>
      </c>
      <c r="BG15" s="35">
        <f>+BF15*(1-'Dep r by equipment nipa tables'!$D7)+'Investment from Nipa Tables'!CY10</f>
        <v>183819.37054826843</v>
      </c>
      <c r="BH15" s="35">
        <f>+BG15*(1-'Dep r by equipment nipa tables'!$D7)+'Investment from Nipa Tables'!CZ10</f>
        <v>183813.49765610555</v>
      </c>
      <c r="BI15" s="35">
        <f>+BH15*(1-'Dep r by equipment nipa tables'!$D7)+'Investment from Nipa Tables'!DA10</f>
        <v>184185.34419323262</v>
      </c>
      <c r="BJ15" s="35">
        <f>+BI15*(1-'Dep r by equipment nipa tables'!$D7)+'Investment from Nipa Tables'!DB10</f>
        <v>187267.63952956162</v>
      </c>
      <c r="BK15" s="35">
        <f>+BJ15*(1-'Dep r by equipment nipa tables'!$D7)+'Investment from Nipa Tables'!DC10</f>
        <v>191246.35368719031</v>
      </c>
      <c r="BL15" s="35">
        <f>+BK15*(1-'Dep r by equipment nipa tables'!$D7)+'Investment from Nipa Tables'!DD10</f>
        <v>195425.67536050949</v>
      </c>
      <c r="BM15" s="35">
        <f>+BL15*(1-'Dep r by equipment nipa tables'!$D7)+'Investment from Nipa Tables'!DE10</f>
        <v>199453.03012884705</v>
      </c>
      <c r="BN15" s="35">
        <f>+BM15*(1-'Dep r by equipment nipa tables'!$D7)+'Investment from Nipa Tables'!DF10</f>
        <v>195181.03393806328</v>
      </c>
      <c r="BO15" s="35">
        <f>+BN15*(1-'Dep r by equipment nipa tables'!$D7)+'Investment from Nipa Tables'!DG10</f>
        <v>191105.35728065053</v>
      </c>
      <c r="BP15" s="35">
        <f>+BO15*(1-'Dep r by equipment nipa tables'!$D7)+'Investment from Nipa Tables'!DH10</f>
        <v>193539.95101377083</v>
      </c>
      <c r="BQ15" s="35">
        <f>+BP15*(1-'Dep r by equipment nipa tables'!$D7)+'Investment from Nipa Tables'!DI10</f>
        <v>200364.3070145839</v>
      </c>
      <c r="BR15" s="35">
        <f>+BQ15*(1-'Dep r by equipment nipa tables'!$D7)+'Investment from Nipa Tables'!DJ10</f>
        <v>206789.67940529736</v>
      </c>
      <c r="BS15" s="35">
        <f>+BR15*(1-'Dep r by equipment nipa tables'!$D7)+'Investment from Nipa Tables'!DK10</f>
        <v>213214.94367814841</v>
      </c>
      <c r="BT15" s="35">
        <f>+BS15*(1-'Dep r by equipment nipa tables'!$D7)+'Investment from Nipa Tables'!DL10</f>
        <v>219444.11307757522</v>
      </c>
    </row>
    <row r="16" spans="1:75" x14ac:dyDescent="0.25">
      <c r="A16" s="29">
        <v>18</v>
      </c>
      <c r="B16" t="s">
        <v>94</v>
      </c>
      <c r="C16" s="35">
        <f>+'Initial Stock'!E13</f>
        <v>5454</v>
      </c>
      <c r="D16" s="35">
        <f>+C16*(1-'Dep r by equipment nipa tables'!$D8)+'Investment from Nipa Tables'!AV11</f>
        <v>6036.6926000000003</v>
      </c>
      <c r="E16" s="35">
        <f>+D16*(1-'Dep r by equipment nipa tables'!$D8)+'Investment from Nipa Tables'!AW11</f>
        <v>6608.3095929400006</v>
      </c>
      <c r="F16" s="35">
        <f>+E16*(1-'Dep r by equipment nipa tables'!$D8)+'Investment from Nipa Tables'!AX11</f>
        <v>6902.9928739078869</v>
      </c>
      <c r="G16" s="35">
        <f>+F16*(1-'Dep r by equipment nipa tables'!$D8)+'Investment from Nipa Tables'!AY11</f>
        <v>7349.294308607984</v>
      </c>
      <c r="H16" s="35">
        <f>+G16*(1-'Dep r by equipment nipa tables'!$D8)+'Investment from Nipa Tables'!AZ11</f>
        <v>7950.5820653905012</v>
      </c>
      <c r="I16" s="35">
        <f>+H16*(1-'Dep r by equipment nipa tables'!$D8)+'Investment from Nipa Tables'!BA11</f>
        <v>8327.8770544487415</v>
      </c>
      <c r="J16" s="35">
        <f>+I16*(1-'Dep r by equipment nipa tables'!$D8)+'Investment from Nipa Tables'!BB11</f>
        <v>8746.2729301350773</v>
      </c>
      <c r="K16" s="35">
        <f>+J16*(1-'Dep r by equipment nipa tables'!$D8)+'Investment from Nipa Tables'!BC11</f>
        <v>8987.5321910381499</v>
      </c>
      <c r="L16" s="35">
        <f>+K16*(1-'Dep r by equipment nipa tables'!$D8)+'Investment from Nipa Tables'!BD11</f>
        <v>9474.9176221421167</v>
      </c>
      <c r="M16" s="35">
        <f>+L16*(1-'Dep r by equipment nipa tables'!$D8)+'Investment from Nipa Tables'!BE11</f>
        <v>10161.053615299264</v>
      </c>
      <c r="N16" s="35">
        <f>+M16*(1-'Dep r by equipment nipa tables'!$D8)+'Investment from Nipa Tables'!BF11</f>
        <v>10791.448987561911</v>
      </c>
      <c r="O16" s="35">
        <f>+N16*(1-'Dep r by equipment nipa tables'!$D8)+'Investment from Nipa Tables'!BG11</f>
        <v>11198.850596944278</v>
      </c>
      <c r="P16" s="35">
        <f>+O16*(1-'Dep r by equipment nipa tables'!$D8)+'Investment from Nipa Tables'!BH11</f>
        <v>11689.249100399324</v>
      </c>
      <c r="Q16" s="35">
        <f>+P16*(1-'Dep r by equipment nipa tables'!$D8)+'Investment from Nipa Tables'!BI11</f>
        <v>12395.087518148153</v>
      </c>
      <c r="R16" s="35">
        <f>+Q16*(1-'Dep r by equipment nipa tables'!$D8)+'Investment from Nipa Tables'!BJ11</f>
        <v>12957.15399502708</v>
      </c>
      <c r="S16" s="35">
        <f>+R16*(1-'Dep r by equipment nipa tables'!$D8)+'Investment from Nipa Tables'!BK11</f>
        <v>13650.271418139788</v>
      </c>
      <c r="T16" s="35">
        <f>+S16*(1-'Dep r by equipment nipa tables'!$D8)+'Investment from Nipa Tables'!BL11</f>
        <v>14297.928434929576</v>
      </c>
      <c r="U16" s="35">
        <f>+T16*(1-'Dep r by equipment nipa tables'!$D8)+'Investment from Nipa Tables'!BM11</f>
        <v>15207.812013288338</v>
      </c>
      <c r="V16" s="35">
        <f>+U16*(1-'Dep r by equipment nipa tables'!$D8)+'Investment from Nipa Tables'!BN11</f>
        <v>16732.886594718311</v>
      </c>
      <c r="W16" s="35">
        <f>+V16*(1-'Dep r by equipment nipa tables'!$D8)+'Investment from Nipa Tables'!BO11</f>
        <v>18458.725986802856</v>
      </c>
      <c r="X16" s="35">
        <f>+W16*(1-'Dep r by equipment nipa tables'!$D8)+'Investment from Nipa Tables'!BP11</f>
        <v>19867.631337563482</v>
      </c>
      <c r="Y16" s="35">
        <f>+X16*(1-'Dep r by equipment nipa tables'!$D8)+'Investment from Nipa Tables'!BQ11</f>
        <v>21271.278546660687</v>
      </c>
      <c r="Z16" s="35">
        <f>+Y16*(1-'Dep r by equipment nipa tables'!$D8)+'Investment from Nipa Tables'!BR11</f>
        <v>22811.209728499973</v>
      </c>
      <c r="AA16" s="35">
        <f>+Z16*(1-'Dep r by equipment nipa tables'!$D8)+'Investment from Nipa Tables'!BS11</f>
        <v>24375.374005491627</v>
      </c>
      <c r="AB16" s="35">
        <f>+AA16*(1-'Dep r by equipment nipa tables'!$D8)+'Investment from Nipa Tables'!BT11</f>
        <v>25648.272945525441</v>
      </c>
      <c r="AC16" s="35">
        <f>+AB16*(1-'Dep r by equipment nipa tables'!$D8)+'Investment from Nipa Tables'!BU11</f>
        <v>27218.936004841769</v>
      </c>
      <c r="AD16" s="35">
        <f>+AC16*(1-'Dep r by equipment nipa tables'!$D8)+'Investment from Nipa Tables'!BV11</f>
        <v>29244.663702742582</v>
      </c>
      <c r="AE16" s="35">
        <f>+AD16*(1-'Dep r by equipment nipa tables'!$D8)+'Investment from Nipa Tables'!BW11</f>
        <v>31579.538874989823</v>
      </c>
      <c r="AF16" s="35">
        <f>+AE16*(1-'Dep r by equipment nipa tables'!$D8)+'Investment from Nipa Tables'!BX11</f>
        <v>33481.688416978373</v>
      </c>
      <c r="AG16" s="35">
        <f>+AF16*(1-'Dep r by equipment nipa tables'!$D8)+'Investment from Nipa Tables'!BY11</f>
        <v>35545.726341187903</v>
      </c>
      <c r="AH16" s="35">
        <f>+AG16*(1-'Dep r by equipment nipa tables'!$D8)+'Investment from Nipa Tables'!BZ11</f>
        <v>37936.961955411432</v>
      </c>
      <c r="AI16" s="35">
        <f>+AH16*(1-'Dep r by equipment nipa tables'!$D8)+'Investment from Nipa Tables'!CA11</f>
        <v>42163.661177808513</v>
      </c>
      <c r="AJ16" s="35">
        <f>+AI16*(1-'Dep r by equipment nipa tables'!$D8)+'Investment from Nipa Tables'!CB11</f>
        <v>47038.587710376458</v>
      </c>
      <c r="AK16" s="35">
        <f>+AJ16*(1-'Dep r by equipment nipa tables'!$D8)+'Investment from Nipa Tables'!CC11</f>
        <v>52523.90931743665</v>
      </c>
      <c r="AL16" s="35">
        <f>+AK16*(1-'Dep r by equipment nipa tables'!$D8)+'Investment from Nipa Tables'!CD11</f>
        <v>58300.694266808932</v>
      </c>
      <c r="AM16" s="35">
        <f>+AL16*(1-'Dep r by equipment nipa tables'!$D8)+'Investment from Nipa Tables'!CE11</f>
        <v>64044.89268790093</v>
      </c>
      <c r="AN16" s="35">
        <f>+AM16*(1-'Dep r by equipment nipa tables'!$D8)+'Investment from Nipa Tables'!CF11</f>
        <v>69669.864251778345</v>
      </c>
      <c r="AO16" s="35">
        <f>+AN16*(1-'Dep r by equipment nipa tables'!$D8)+'Investment from Nipa Tables'!CG11</f>
        <v>76719.901247419999</v>
      </c>
      <c r="AP16" s="35">
        <f>+AO16*(1-'Dep r by equipment nipa tables'!$D8)+'Investment from Nipa Tables'!CH11</f>
        <v>84427.079428811005</v>
      </c>
      <c r="AQ16" s="35">
        <f>+AP16*(1-'Dep r by equipment nipa tables'!$D8)+'Investment from Nipa Tables'!CI11</f>
        <v>92638.6475397006</v>
      </c>
      <c r="AR16" s="35">
        <f>+AQ16*(1-'Dep r by equipment nipa tables'!$D8)+'Investment from Nipa Tables'!CJ11</f>
        <v>101605.60297835748</v>
      </c>
      <c r="AS16" s="35">
        <f>+AR16*(1-'Dep r by equipment nipa tables'!$D8)+'Investment from Nipa Tables'!CK11</f>
        <v>111704.06531128882</v>
      </c>
      <c r="AT16" s="35">
        <f>+AS16*(1-'Dep r by equipment nipa tables'!$D8)+'Investment from Nipa Tables'!CL11</f>
        <v>123577.37617769495</v>
      </c>
      <c r="AU16" s="35">
        <f>+AT16*(1-'Dep r by equipment nipa tables'!$D8)+'Investment from Nipa Tables'!CM11</f>
        <v>133155.54869377462</v>
      </c>
      <c r="AV16" s="35">
        <f>+AU16*(1-'Dep r by equipment nipa tables'!$D8)+'Investment from Nipa Tables'!CN11</f>
        <v>140419.21162344646</v>
      </c>
      <c r="AW16" s="35">
        <f>+AV16*(1-'Dep r by equipment nipa tables'!$D8)+'Investment from Nipa Tables'!CO11</f>
        <v>147009.99090506913</v>
      </c>
      <c r="AX16" s="35">
        <f>+AW16*(1-'Dep r by equipment nipa tables'!$D8)+'Investment from Nipa Tables'!CP11</f>
        <v>155408.26084275651</v>
      </c>
      <c r="AY16" s="35">
        <f>+AX16*(1-'Dep r by equipment nipa tables'!$D8)+'Investment from Nipa Tables'!CQ11</f>
        <v>165050.66914986834</v>
      </c>
      <c r="AZ16" s="35">
        <f>+AY16*(1-'Dep r by equipment nipa tables'!$D8)+'Investment from Nipa Tables'!CR11</f>
        <v>178535.94516051692</v>
      </c>
      <c r="BA16" s="35">
        <f>+AZ16*(1-'Dep r by equipment nipa tables'!$D8)+'Investment from Nipa Tables'!CS11</f>
        <v>192422.88921446764</v>
      </c>
      <c r="BB16" s="35">
        <f>+BA16*(1-'Dep r by equipment nipa tables'!$D8)+'Investment from Nipa Tables'!CT11</f>
        <v>205051.08933645603</v>
      </c>
      <c r="BC16" s="35">
        <f>+BB16*(1-'Dep r by equipment nipa tables'!$D8)+'Investment from Nipa Tables'!CU11</f>
        <v>217714.32202586741</v>
      </c>
      <c r="BD16" s="35">
        <f>+BC16*(1-'Dep r by equipment nipa tables'!$D8)+'Investment from Nipa Tables'!CV11</f>
        <v>229601.97542500048</v>
      </c>
      <c r="BE16" s="35">
        <f>+BD16*(1-'Dep r by equipment nipa tables'!$D8)+'Investment from Nipa Tables'!CW11</f>
        <v>244890.01175868293</v>
      </c>
      <c r="BF16" s="35">
        <f>+BE16*(1-'Dep r by equipment nipa tables'!$D8)+'Investment from Nipa Tables'!CX11</f>
        <v>254268.85154636274</v>
      </c>
      <c r="BG16" s="35">
        <f>+BF16*(1-'Dep r by equipment nipa tables'!$D8)+'Investment from Nipa Tables'!CY11</f>
        <v>258187.73295193276</v>
      </c>
      <c r="BH16" s="35">
        <f>+BG16*(1-'Dep r by equipment nipa tables'!$D8)+'Investment from Nipa Tables'!CZ11</f>
        <v>260114.5776845885</v>
      </c>
      <c r="BI16" s="35">
        <f>+BH16*(1-'Dep r by equipment nipa tables'!$D8)+'Investment from Nipa Tables'!DA11</f>
        <v>261548.76472530744</v>
      </c>
      <c r="BJ16" s="35">
        <f>+BI16*(1-'Dep r by equipment nipa tables'!$D8)+'Investment from Nipa Tables'!DB11</f>
        <v>264957.08708212827</v>
      </c>
      <c r="BK16" s="35">
        <f>+BJ16*(1-'Dep r by equipment nipa tables'!$D8)+'Investment from Nipa Tables'!DC11</f>
        <v>270816.01140396087</v>
      </c>
      <c r="BL16" s="35">
        <f>+BK16*(1-'Dep r by equipment nipa tables'!$D8)+'Investment from Nipa Tables'!DD11</f>
        <v>277499.88062821253</v>
      </c>
      <c r="BM16" s="35">
        <f>+BL16*(1-'Dep r by equipment nipa tables'!$D8)+'Investment from Nipa Tables'!DE11</f>
        <v>281489.64293544379</v>
      </c>
      <c r="BN16" s="35">
        <f>+BM16*(1-'Dep r by equipment nipa tables'!$D8)+'Investment from Nipa Tables'!DF11</f>
        <v>277359.06074879953</v>
      </c>
      <c r="BO16" s="35">
        <f>+BN16*(1-'Dep r by equipment nipa tables'!$D8)+'Investment from Nipa Tables'!DG11</f>
        <v>273085.3415855983</v>
      </c>
      <c r="BP16" s="35">
        <f>+BO16*(1-'Dep r by equipment nipa tables'!$D8)+'Investment from Nipa Tables'!DH11</f>
        <v>280657.24286812311</v>
      </c>
      <c r="BQ16" s="35">
        <f>+BP16*(1-'Dep r by equipment nipa tables'!$D8)+'Investment from Nipa Tables'!DI11</f>
        <v>286510.48112841963</v>
      </c>
      <c r="BR16" s="35">
        <f>+BQ16*(1-'Dep r by equipment nipa tables'!$D8)+'Investment from Nipa Tables'!DJ11</f>
        <v>291849.25052407954</v>
      </c>
      <c r="BS16" s="35">
        <f>+BR16*(1-'Dep r by equipment nipa tables'!$D8)+'Investment from Nipa Tables'!DK11</f>
        <v>301491.59279504698</v>
      </c>
      <c r="BT16" s="35">
        <f>+BS16*(1-'Dep r by equipment nipa tables'!$D8)+'Investment from Nipa Tables'!DL11</f>
        <v>308935.80957787763</v>
      </c>
    </row>
    <row r="17" spans="1:72" x14ac:dyDescent="0.25">
      <c r="A17" s="29">
        <v>19</v>
      </c>
      <c r="B17" t="s">
        <v>96</v>
      </c>
      <c r="C17" s="35">
        <f>+'Initial Stock'!E14</f>
        <v>6721</v>
      </c>
      <c r="D17" s="35">
        <f>+C17*(1-'Dep r by equipment nipa tables'!$D9)+'Investment from Nipa Tables'!AV12</f>
        <v>7274.5088000000005</v>
      </c>
      <c r="E17" s="35">
        <f>+D17*(1-'Dep r by equipment nipa tables'!$D9)+'Investment from Nipa Tables'!AW12</f>
        <v>7802.6814566400008</v>
      </c>
      <c r="F17" s="35">
        <f>+E17*(1-'Dep r by equipment nipa tables'!$D9)+'Investment from Nipa Tables'!AX12</f>
        <v>7980.234004488193</v>
      </c>
      <c r="G17" s="35">
        <f>+F17*(1-'Dep r by equipment nipa tables'!$D9)+'Investment from Nipa Tables'!AY12</f>
        <v>8197.7529192070579</v>
      </c>
      <c r="H17" s="35">
        <f>+G17*(1-'Dep r by equipment nipa tables'!$D9)+'Investment from Nipa Tables'!AZ12</f>
        <v>8652.9538062680622</v>
      </c>
      <c r="I17" s="35">
        <f>+H17*(1-'Dep r by equipment nipa tables'!$D9)+'Investment from Nipa Tables'!BA12</f>
        <v>8980.3571582361255</v>
      </c>
      <c r="J17" s="35">
        <f>+I17*(1-'Dep r by equipment nipa tables'!$D9)+'Investment from Nipa Tables'!BB12</f>
        <v>9450.6628708732133</v>
      </c>
      <c r="K17" s="35">
        <f>+J17*(1-'Dep r by equipment nipa tables'!$D9)+'Investment from Nipa Tables'!BC12</f>
        <v>9885.5518111156052</v>
      </c>
      <c r="L17" s="35">
        <f>+K17*(1-'Dep r by equipment nipa tables'!$D9)+'Investment from Nipa Tables'!BD12</f>
        <v>10558.820656964013</v>
      </c>
      <c r="M17" s="35">
        <f>+L17*(1-'Dep r by equipment nipa tables'!$D9)+'Investment from Nipa Tables'!BE12</f>
        <v>11513.915082537471</v>
      </c>
      <c r="N17" s="35">
        <f>+M17*(1-'Dep r by equipment nipa tables'!$D9)+'Investment from Nipa Tables'!BF12</f>
        <v>12489.623385689454</v>
      </c>
      <c r="O17" s="35">
        <f>+N17*(1-'Dep r by equipment nipa tables'!$D9)+'Investment from Nipa Tables'!BG12</f>
        <v>13150.735758743545</v>
      </c>
      <c r="P17" s="35">
        <f>+O17*(1-'Dep r by equipment nipa tables'!$D9)+'Investment from Nipa Tables'!BH12</f>
        <v>13864.976885406239</v>
      </c>
      <c r="Q17" s="35">
        <f>+P17*(1-'Dep r by equipment nipa tables'!$D9)+'Investment from Nipa Tables'!BI12</f>
        <v>14733.65136329069</v>
      </c>
      <c r="R17" s="35">
        <f>+Q17*(1-'Dep r by equipment nipa tables'!$D9)+'Investment from Nipa Tables'!BJ12</f>
        <v>15380.203937145929</v>
      </c>
      <c r="S17" s="35">
        <f>+R17*(1-'Dep r by equipment nipa tables'!$D9)+'Investment from Nipa Tables'!BK12</f>
        <v>16145.446075083886</v>
      </c>
      <c r="T17" s="35">
        <f>+S17*(1-'Dep r by equipment nipa tables'!$D9)+'Investment from Nipa Tables'!BL12</f>
        <v>17165.654255834896</v>
      </c>
      <c r="U17" s="35">
        <f>+T17*(1-'Dep r by equipment nipa tables'!$D9)+'Investment from Nipa Tables'!BM12</f>
        <v>18622.496119609394</v>
      </c>
      <c r="V17" s="35">
        <f>+U17*(1-'Dep r by equipment nipa tables'!$D9)+'Investment from Nipa Tables'!BN12</f>
        <v>20386.164535587268</v>
      </c>
      <c r="W17" s="35">
        <f>+V17*(1-'Dep r by equipment nipa tables'!$D9)+'Investment from Nipa Tables'!BO12</f>
        <v>22526.767697372314</v>
      </c>
      <c r="X17" s="35">
        <f>+W17*(1-'Dep r by equipment nipa tables'!$D9)+'Investment from Nipa Tables'!BP12</f>
        <v>24147.898200214004</v>
      </c>
      <c r="Y17" s="35">
        <f>+X17*(1-'Dep r by equipment nipa tables'!$D9)+'Investment from Nipa Tables'!BQ12</f>
        <v>25634.243513151065</v>
      </c>
      <c r="Z17" s="35">
        <f>+Y17*(1-'Dep r by equipment nipa tables'!$D9)+'Investment from Nipa Tables'!BR12</f>
        <v>27532.252608541272</v>
      </c>
      <c r="AA17" s="35">
        <f>+Z17*(1-'Dep r by equipment nipa tables'!$D9)+'Investment from Nipa Tables'!BS12</f>
        <v>29416.795128905647</v>
      </c>
      <c r="AB17" s="35">
        <f>+AA17*(1-'Dep r by equipment nipa tables'!$D9)+'Investment from Nipa Tables'!BT12</f>
        <v>31008.314691086962</v>
      </c>
      <c r="AC17" s="35">
        <f>+AB17*(1-'Dep r by equipment nipa tables'!$D9)+'Investment from Nipa Tables'!BU12</f>
        <v>32701.223356202441</v>
      </c>
      <c r="AD17" s="35">
        <f>+AC17*(1-'Dep r by equipment nipa tables'!$D9)+'Investment from Nipa Tables'!BV12</f>
        <v>35481.652212417539</v>
      </c>
      <c r="AE17" s="35">
        <f>+AD17*(1-'Dep r by equipment nipa tables'!$D9)+'Investment from Nipa Tables'!BW12</f>
        <v>39532.019095246382</v>
      </c>
      <c r="AF17" s="35">
        <f>+AE17*(1-'Dep r by equipment nipa tables'!$D9)+'Investment from Nipa Tables'!BX12</f>
        <v>43449.186648235969</v>
      </c>
      <c r="AG17" s="35">
        <f>+AF17*(1-'Dep r by equipment nipa tables'!$D9)+'Investment from Nipa Tables'!BY12</f>
        <v>47830.433839545076</v>
      </c>
      <c r="AH17" s="35">
        <f>+AG17*(1-'Dep r by equipment nipa tables'!$D9)+'Investment from Nipa Tables'!BZ12</f>
        <v>54322.011331945847</v>
      </c>
      <c r="AI17" s="35">
        <f>+AH17*(1-'Dep r by equipment nipa tables'!$D9)+'Investment from Nipa Tables'!CA12</f>
        <v>62689.691717161251</v>
      </c>
      <c r="AJ17" s="35">
        <f>+AI17*(1-'Dep r by equipment nipa tables'!$D9)+'Investment from Nipa Tables'!CB12</f>
        <v>72561.356765081568</v>
      </c>
      <c r="AK17" s="35">
        <f>+AJ17*(1-'Dep r by equipment nipa tables'!$D9)+'Investment from Nipa Tables'!CC12</f>
        <v>82270.779319864829</v>
      </c>
      <c r="AL17" s="35">
        <f>+AK17*(1-'Dep r by equipment nipa tables'!$D9)+'Investment from Nipa Tables'!CD12</f>
        <v>92030.351776775322</v>
      </c>
      <c r="AM17" s="35">
        <f>+AL17*(1-'Dep r by equipment nipa tables'!$D9)+'Investment from Nipa Tables'!CE12</f>
        <v>99798.698066305005</v>
      </c>
      <c r="AN17" s="35">
        <f>+AM17*(1-'Dep r by equipment nipa tables'!$D9)+'Investment from Nipa Tables'!CF12</f>
        <v>105457.27763359711</v>
      </c>
      <c r="AO17" s="35">
        <f>+AN17*(1-'Dep r by equipment nipa tables'!$D9)+'Investment from Nipa Tables'!CG12</f>
        <v>113950.2574712755</v>
      </c>
      <c r="AP17" s="35">
        <f>+AO17*(1-'Dep r by equipment nipa tables'!$D9)+'Investment from Nipa Tables'!CH12</f>
        <v>123054.78987035477</v>
      </c>
      <c r="AQ17" s="35">
        <f>+AP17*(1-'Dep r by equipment nipa tables'!$D9)+'Investment from Nipa Tables'!CI12</f>
        <v>133390.31639625275</v>
      </c>
      <c r="AR17" s="35">
        <f>+AQ17*(1-'Dep r by equipment nipa tables'!$D9)+'Investment from Nipa Tables'!CJ12</f>
        <v>142074.87447857446</v>
      </c>
      <c r="AS17" s="35">
        <f>+AR17*(1-'Dep r by equipment nipa tables'!$D9)+'Investment from Nipa Tables'!CK12</f>
        <v>152270.4479344713</v>
      </c>
      <c r="AT17" s="35">
        <f>+AS17*(1-'Dep r by equipment nipa tables'!$D9)+'Investment from Nipa Tables'!CL12</f>
        <v>162553.05591589599</v>
      </c>
      <c r="AU17" s="35">
        <f>+AT17*(1-'Dep r by equipment nipa tables'!$D9)+'Investment from Nipa Tables'!CM12</f>
        <v>172230.36832171195</v>
      </c>
      <c r="AV17" s="35">
        <f>+AU17*(1-'Dep r by equipment nipa tables'!$D9)+'Investment from Nipa Tables'!CN12</f>
        <v>179344.27283762445</v>
      </c>
      <c r="AW17" s="35">
        <f>+AV17*(1-'Dep r by equipment nipa tables'!$D9)+'Investment from Nipa Tables'!CO12</f>
        <v>186401.56678943112</v>
      </c>
      <c r="AX17" s="35">
        <f>+AW17*(1-'Dep r by equipment nipa tables'!$D9)+'Investment from Nipa Tables'!CP12</f>
        <v>197453.3188296041</v>
      </c>
      <c r="AY17" s="35">
        <f>+AX17*(1-'Dep r by equipment nipa tables'!$D9)+'Investment from Nipa Tables'!CQ12</f>
        <v>210465.32305107056</v>
      </c>
      <c r="AZ17" s="35">
        <f>+AY17*(1-'Dep r by equipment nipa tables'!$D9)+'Investment from Nipa Tables'!CR12</f>
        <v>226524.44041999581</v>
      </c>
      <c r="BA17" s="35">
        <f>+AZ17*(1-'Dep r by equipment nipa tables'!$D9)+'Investment from Nipa Tables'!CS12</f>
        <v>243030.02040697227</v>
      </c>
      <c r="BB17" s="35">
        <f>+BA17*(1-'Dep r by equipment nipa tables'!$D9)+'Investment from Nipa Tables'!CT12</f>
        <v>259551.20221934485</v>
      </c>
      <c r="BC17" s="35">
        <f>+BB17*(1-'Dep r by equipment nipa tables'!$D9)+'Investment from Nipa Tables'!CU12</f>
        <v>277307.31334143109</v>
      </c>
      <c r="BD17" s="35">
        <f>+BC17*(1-'Dep r by equipment nipa tables'!$D9)+'Investment from Nipa Tables'!CV12</f>
        <v>291665.96935122972</v>
      </c>
      <c r="BE17" s="35">
        <f>+BD17*(1-'Dep r by equipment nipa tables'!$D9)+'Investment from Nipa Tables'!CW12</f>
        <v>307201.37743677793</v>
      </c>
      <c r="BF17" s="35">
        <f>+BE17*(1-'Dep r by equipment nipa tables'!$D9)+'Investment from Nipa Tables'!CX12</f>
        <v>317341.38977555535</v>
      </c>
      <c r="BG17" s="35">
        <f>+BF17*(1-'Dep r by equipment nipa tables'!$D9)+'Investment from Nipa Tables'!CY12</f>
        <v>326279.3927916158</v>
      </c>
      <c r="BH17" s="35">
        <f>+BG17*(1-'Dep r by equipment nipa tables'!$D9)+'Investment from Nipa Tables'!CZ12</f>
        <v>337496.24188435462</v>
      </c>
      <c r="BI17" s="35">
        <f>+BH17*(1-'Dep r by equipment nipa tables'!$D9)+'Investment from Nipa Tables'!DA12</f>
        <v>350265.64475435182</v>
      </c>
      <c r="BJ17" s="35">
        <f>+BI17*(1-'Dep r by equipment nipa tables'!$D9)+'Investment from Nipa Tables'!DB12</f>
        <v>369322.16763668531</v>
      </c>
      <c r="BK17" s="35">
        <f>+BJ17*(1-'Dep r by equipment nipa tables'!$D9)+'Investment from Nipa Tables'!DC12</f>
        <v>391728.83126603265</v>
      </c>
      <c r="BL17" s="35">
        <f>+BK17*(1-'Dep r by equipment nipa tables'!$D9)+'Investment from Nipa Tables'!DD12</f>
        <v>412722.50055431394</v>
      </c>
      <c r="BM17" s="35">
        <f>+BL17*(1-'Dep r by equipment nipa tables'!$D9)+'Investment from Nipa Tables'!DE12</f>
        <v>430298.64849489153</v>
      </c>
      <c r="BN17" s="35">
        <f>+BM17*(1-'Dep r by equipment nipa tables'!$D9)+'Investment from Nipa Tables'!DF12</f>
        <v>434424.63337623916</v>
      </c>
      <c r="BO17" s="35">
        <f>+BN17*(1-'Dep r by equipment nipa tables'!$D9)+'Investment from Nipa Tables'!DG12</f>
        <v>441328.31267830636</v>
      </c>
      <c r="BP17" s="35">
        <f>+BO17*(1-'Dep r by equipment nipa tables'!$D9)+'Investment from Nipa Tables'!DH12</f>
        <v>457277.91755919193</v>
      </c>
      <c r="BQ17" s="35">
        <f>+BP17*(1-'Dep r by equipment nipa tables'!$D9)+'Investment from Nipa Tables'!DI12</f>
        <v>480139.72479684657</v>
      </c>
      <c r="BR17" s="35">
        <f>+BQ17*(1-'Dep r by equipment nipa tables'!$D9)+'Investment from Nipa Tables'!DJ12</f>
        <v>499049.74629862461</v>
      </c>
      <c r="BS17" s="35">
        <f>+BR17*(1-'Dep r by equipment nipa tables'!$D9)+'Investment from Nipa Tables'!DK12</f>
        <v>518630.61349541205</v>
      </c>
      <c r="BT17" s="35">
        <f>+BS17*(1-'Dep r by equipment nipa tables'!$D9)+'Investment from Nipa Tables'!DL12</f>
        <v>539115.41172870388</v>
      </c>
    </row>
    <row r="18" spans="1:72" x14ac:dyDescent="0.25">
      <c r="A18" s="29">
        <v>20</v>
      </c>
      <c r="B18" t="s">
        <v>98</v>
      </c>
      <c r="C18" s="35">
        <f>+'Initial Stock'!E15</f>
        <v>4041</v>
      </c>
      <c r="D18" s="35">
        <f>+C18*(1-'Dep r by equipment nipa tables'!$D10)+'Investment from Nipa Tables'!AV13</f>
        <v>4549.95</v>
      </c>
      <c r="E18" s="35">
        <f>+D18*(1-'Dep r by equipment nipa tables'!$D10)+'Investment from Nipa Tables'!AW13</f>
        <v>5008.4524999999994</v>
      </c>
      <c r="F18" s="35">
        <f>+E18*(1-'Dep r by equipment nipa tables'!$D10)+'Investment from Nipa Tables'!AX13</f>
        <v>5390.0298749999993</v>
      </c>
      <c r="G18" s="35">
        <f>+F18*(1-'Dep r by equipment nipa tables'!$D10)+'Investment from Nipa Tables'!AY13</f>
        <v>5908.5283812499993</v>
      </c>
      <c r="H18" s="35">
        <f>+G18*(1-'Dep r by equipment nipa tables'!$D10)+'Investment from Nipa Tables'!AZ13</f>
        <v>6661.1019621874993</v>
      </c>
      <c r="I18" s="35">
        <f>+H18*(1-'Dep r by equipment nipa tables'!$D10)+'Investment from Nipa Tables'!BA13</f>
        <v>7537.0468640781237</v>
      </c>
      <c r="J18" s="35">
        <f>+I18*(1-'Dep r by equipment nipa tables'!$D10)+'Investment from Nipa Tables'!BB13</f>
        <v>8478.1945208742181</v>
      </c>
      <c r="K18" s="35">
        <f>+J18*(1-'Dep r by equipment nipa tables'!$D10)+'Investment from Nipa Tables'!BC13</f>
        <v>9439.2847948305061</v>
      </c>
      <c r="L18" s="35">
        <f>+K18*(1-'Dep r by equipment nipa tables'!$D10)+'Investment from Nipa Tables'!BD13</f>
        <v>10322.32055508898</v>
      </c>
      <c r="M18" s="35">
        <f>+L18*(1-'Dep r by equipment nipa tables'!$D10)+'Investment from Nipa Tables'!BE13</f>
        <v>11533.20452733453</v>
      </c>
      <c r="N18" s="35">
        <f>+M18*(1-'Dep r by equipment nipa tables'!$D10)+'Investment from Nipa Tables'!BF13</f>
        <v>12911.544300967804</v>
      </c>
      <c r="O18" s="35">
        <f>+N18*(1-'Dep r by equipment nipa tables'!$D10)+'Investment from Nipa Tables'!BG13</f>
        <v>13934.967085919414</v>
      </c>
      <c r="P18" s="35">
        <f>+O18*(1-'Dep r by equipment nipa tables'!$D10)+'Investment from Nipa Tables'!BH13</f>
        <v>14977.218731623443</v>
      </c>
      <c r="Q18" s="35">
        <f>+P18*(1-'Dep r by equipment nipa tables'!$D10)+'Investment from Nipa Tables'!BI13</f>
        <v>16122.35779504227</v>
      </c>
      <c r="R18" s="35">
        <f>+Q18*(1-'Dep r by equipment nipa tables'!$D10)+'Investment from Nipa Tables'!BJ13</f>
        <v>17147.239905290153</v>
      </c>
      <c r="S18" s="35">
        <f>+R18*(1-'Dep r by equipment nipa tables'!$D10)+'Investment from Nipa Tables'!BK13</f>
        <v>18156.877910025643</v>
      </c>
      <c r="T18" s="35">
        <f>+S18*(1-'Dep r by equipment nipa tables'!$D10)+'Investment from Nipa Tables'!BL13</f>
        <v>19104.034014524361</v>
      </c>
      <c r="U18" s="35">
        <f>+T18*(1-'Dep r by equipment nipa tables'!$D10)+'Investment from Nipa Tables'!BM13</f>
        <v>20224.832313798142</v>
      </c>
      <c r="V18" s="35">
        <f>+U18*(1-'Dep r by equipment nipa tables'!$D10)+'Investment from Nipa Tables'!BN13</f>
        <v>21539.590698108233</v>
      </c>
      <c r="W18" s="35">
        <f>+V18*(1-'Dep r by equipment nipa tables'!$D10)+'Investment from Nipa Tables'!BO13</f>
        <v>23280.611163202822</v>
      </c>
      <c r="X18" s="35">
        <f>+W18*(1-'Dep r by equipment nipa tables'!$D10)+'Investment from Nipa Tables'!BP13</f>
        <v>25018.58060504268</v>
      </c>
      <c r="Y18" s="35">
        <f>+X18*(1-'Dep r by equipment nipa tables'!$D10)+'Investment from Nipa Tables'!BQ13</f>
        <v>26643.651574790543</v>
      </c>
      <c r="Z18" s="35">
        <f>+Y18*(1-'Dep r by equipment nipa tables'!$D10)+'Investment from Nipa Tables'!BR13</f>
        <v>28359.468996051015</v>
      </c>
      <c r="AA18" s="35">
        <f>+Z18*(1-'Dep r by equipment nipa tables'!$D10)+'Investment from Nipa Tables'!BS13</f>
        <v>30189.495546248461</v>
      </c>
      <c r="AB18" s="35">
        <f>+AA18*(1-'Dep r by equipment nipa tables'!$D10)+'Investment from Nipa Tables'!BT13</f>
        <v>31758.020768936036</v>
      </c>
      <c r="AC18" s="35">
        <f>+AB18*(1-'Dep r by equipment nipa tables'!$D10)+'Investment from Nipa Tables'!BU13</f>
        <v>33485.119730489234</v>
      </c>
      <c r="AD18" s="35">
        <f>+AC18*(1-'Dep r by equipment nipa tables'!$D10)+'Investment from Nipa Tables'!BV13</f>
        <v>35797.863743964772</v>
      </c>
      <c r="AE18" s="35">
        <f>+AD18*(1-'Dep r by equipment nipa tables'!$D10)+'Investment from Nipa Tables'!BW13</f>
        <v>38615.97055676653</v>
      </c>
      <c r="AF18" s="35">
        <f>+AE18*(1-'Dep r by equipment nipa tables'!$D10)+'Investment from Nipa Tables'!BX13</f>
        <v>41209.172028928202</v>
      </c>
      <c r="AG18" s="35">
        <f>+AF18*(1-'Dep r by equipment nipa tables'!$D10)+'Investment from Nipa Tables'!BY13</f>
        <v>43980.713427481787</v>
      </c>
      <c r="AH18" s="35">
        <f>+AG18*(1-'Dep r by equipment nipa tables'!$D10)+'Investment from Nipa Tables'!BZ13</f>
        <v>47777.677756107696</v>
      </c>
      <c r="AI18" s="35">
        <f>+AH18*(1-'Dep r by equipment nipa tables'!$D10)+'Investment from Nipa Tables'!CA13</f>
        <v>51687.793868302309</v>
      </c>
      <c r="AJ18" s="35">
        <f>+AI18*(1-'Dep r by equipment nipa tables'!$D10)+'Investment from Nipa Tables'!CB13</f>
        <v>56272.40417488719</v>
      </c>
      <c r="AK18" s="35">
        <f>+AJ18*(1-'Dep r by equipment nipa tables'!$D10)+'Investment from Nipa Tables'!CC13</f>
        <v>61159.78396614283</v>
      </c>
      <c r="AL18" s="35">
        <f>+AK18*(1-'Dep r by equipment nipa tables'!$D10)+'Investment from Nipa Tables'!CD13</f>
        <v>66761.794767835687</v>
      </c>
      <c r="AM18" s="35">
        <f>+AL18*(1-'Dep r by equipment nipa tables'!$D10)+'Investment from Nipa Tables'!CE13</f>
        <v>72182.705029443896</v>
      </c>
      <c r="AN18" s="35">
        <f>+AM18*(1-'Dep r by equipment nipa tables'!$D10)+'Investment from Nipa Tables'!CF13</f>
        <v>77750.569777971701</v>
      </c>
      <c r="AO18" s="35">
        <f>+AN18*(1-'Dep r by equipment nipa tables'!$D10)+'Investment from Nipa Tables'!CG13</f>
        <v>85073.04128907311</v>
      </c>
      <c r="AP18" s="35">
        <f>+AO18*(1-'Dep r by equipment nipa tables'!$D10)+'Investment from Nipa Tables'!CH13</f>
        <v>92141.389224619445</v>
      </c>
      <c r="AQ18" s="35">
        <f>+AP18*(1-'Dep r by equipment nipa tables'!$D10)+'Investment from Nipa Tables'!CI13</f>
        <v>98467.31976338847</v>
      </c>
      <c r="AR18" s="35">
        <f>+AQ18*(1-'Dep r by equipment nipa tables'!$D10)+'Investment from Nipa Tables'!CJ13</f>
        <v>105539.95377521904</v>
      </c>
      <c r="AS18" s="35">
        <f>+AR18*(1-'Dep r by equipment nipa tables'!$D10)+'Investment from Nipa Tables'!CK13</f>
        <v>112722.95608645809</v>
      </c>
      <c r="AT18" s="35">
        <f>+AS18*(1-'Dep r by equipment nipa tables'!$D10)+'Investment from Nipa Tables'!CL13</f>
        <v>120559.80828213517</v>
      </c>
      <c r="AU18" s="35">
        <f>+AT18*(1-'Dep r by equipment nipa tables'!$D10)+'Investment from Nipa Tables'!CM13</f>
        <v>128308.8178680284</v>
      </c>
      <c r="AV18" s="35">
        <f>+AU18*(1-'Dep r by equipment nipa tables'!$D10)+'Investment from Nipa Tables'!CN13</f>
        <v>135040.37697462697</v>
      </c>
      <c r="AW18" s="35">
        <f>+AV18*(1-'Dep r by equipment nipa tables'!$D10)+'Investment from Nipa Tables'!CO13</f>
        <v>141758.35812589561</v>
      </c>
      <c r="AX18" s="35">
        <f>+AW18*(1-'Dep r by equipment nipa tables'!$D10)+'Investment from Nipa Tables'!CP13</f>
        <v>148685.44021960083</v>
      </c>
      <c r="AY18" s="35">
        <f>+AX18*(1-'Dep r by equipment nipa tables'!$D10)+'Investment from Nipa Tables'!CQ13</f>
        <v>156730.16820862077</v>
      </c>
      <c r="AZ18" s="35">
        <f>+AY18*(1-'Dep r by equipment nipa tables'!$D10)+'Investment from Nipa Tables'!CR13</f>
        <v>166100.65979818974</v>
      </c>
      <c r="BA18" s="35">
        <f>+AZ18*(1-'Dep r by equipment nipa tables'!$D10)+'Investment from Nipa Tables'!CS13</f>
        <v>175778.62680828024</v>
      </c>
      <c r="BB18" s="35">
        <f>+BA18*(1-'Dep r by equipment nipa tables'!$D10)+'Investment from Nipa Tables'!CT13</f>
        <v>186088.69546786623</v>
      </c>
      <c r="BC18" s="35">
        <f>+BB18*(1-'Dep r by equipment nipa tables'!$D10)+'Investment from Nipa Tables'!CU13</f>
        <v>196855.26069447291</v>
      </c>
      <c r="BD18" s="35">
        <f>+BC18*(1-'Dep r by equipment nipa tables'!$D10)+'Investment from Nipa Tables'!CV13</f>
        <v>208789.49765974926</v>
      </c>
      <c r="BE18" s="35">
        <f>+BD18*(1-'Dep r by equipment nipa tables'!$D10)+'Investment from Nipa Tables'!CW13</f>
        <v>223203.02277676179</v>
      </c>
      <c r="BF18" s="35">
        <f>+BE18*(1-'Dep r by equipment nipa tables'!$D10)+'Investment from Nipa Tables'!CX13</f>
        <v>234963.8716379237</v>
      </c>
      <c r="BG18" s="35">
        <f>+BF18*(1-'Dep r by equipment nipa tables'!$D10)+'Investment from Nipa Tables'!CY13</f>
        <v>243483.67805602751</v>
      </c>
      <c r="BH18" s="35">
        <f>+BG18*(1-'Dep r by equipment nipa tables'!$D10)+'Investment from Nipa Tables'!CZ13</f>
        <v>251784.49415322611</v>
      </c>
      <c r="BI18" s="35">
        <f>+BH18*(1-'Dep r by equipment nipa tables'!$D10)+'Investment from Nipa Tables'!DA13</f>
        <v>262079.2694455648</v>
      </c>
      <c r="BJ18" s="35">
        <f>+BI18*(1-'Dep r by equipment nipa tables'!$D10)+'Investment from Nipa Tables'!DB13</f>
        <v>274364.30597328651</v>
      </c>
      <c r="BK18" s="35">
        <f>+BJ18*(1-'Dep r by equipment nipa tables'!$D10)+'Investment from Nipa Tables'!DC13</f>
        <v>290676.09067462216</v>
      </c>
      <c r="BL18" s="35">
        <f>+BK18*(1-'Dep r by equipment nipa tables'!$D10)+'Investment from Nipa Tables'!DD13</f>
        <v>308808.28614089102</v>
      </c>
      <c r="BM18" s="35">
        <f>+BL18*(1-'Dep r by equipment nipa tables'!$D10)+'Investment from Nipa Tables'!DE13</f>
        <v>325012.87183384644</v>
      </c>
      <c r="BN18" s="35">
        <f>+BM18*(1-'Dep r by equipment nipa tables'!$D10)+'Investment from Nipa Tables'!DF13</f>
        <v>334426.22824215412</v>
      </c>
      <c r="BO18" s="35">
        <f>+BN18*(1-'Dep r by equipment nipa tables'!$D10)+'Investment from Nipa Tables'!DG13</f>
        <v>345902.91683004639</v>
      </c>
      <c r="BP18" s="35">
        <f>+BO18*(1-'Dep r by equipment nipa tables'!$D10)+'Investment from Nipa Tables'!DH13</f>
        <v>359910.77098854404</v>
      </c>
      <c r="BQ18" s="35">
        <f>+BP18*(1-'Dep r by equipment nipa tables'!$D10)+'Investment from Nipa Tables'!DI13</f>
        <v>374785.23243911681</v>
      </c>
      <c r="BR18" s="35">
        <f>+BQ18*(1-'Dep r by equipment nipa tables'!$D10)+'Investment from Nipa Tables'!DJ13</f>
        <v>390002.97081716097</v>
      </c>
      <c r="BS18" s="35">
        <f>+BR18*(1-'Dep r by equipment nipa tables'!$D10)+'Investment from Nipa Tables'!DK13</f>
        <v>404681.8222763029</v>
      </c>
      <c r="BT18" s="35">
        <f>+BS18*(1-'Dep r by equipment nipa tables'!$D10)+'Investment from Nipa Tables'!DL13</f>
        <v>417233.73116248776</v>
      </c>
    </row>
    <row r="19" spans="1:72" x14ac:dyDescent="0.25">
      <c r="A19" s="29">
        <v>30</v>
      </c>
      <c r="B19" t="s">
        <v>109</v>
      </c>
      <c r="C19" s="35">
        <f>+'Initial Stock'!E16</f>
        <v>334</v>
      </c>
      <c r="D19" s="35">
        <f>+C19*(1-'Dep r by equipment nipa tables'!$D11)+'Investment from Nipa Tables'!AV14</f>
        <v>370.07499999999999</v>
      </c>
      <c r="E19" s="35">
        <f>+D19*(1-'Dep r by equipment nipa tables'!$D11)+'Investment from Nipa Tables'!AW14</f>
        <v>404.18968749999999</v>
      </c>
      <c r="F19" s="35">
        <f>+E19*(1-'Dep r by equipment nipa tables'!$D11)+'Investment from Nipa Tables'!AX14</f>
        <v>434.61360546874999</v>
      </c>
      <c r="G19" s="35">
        <f>+F19*(1-'Dep r by equipment nipa tables'!$D11)+'Investment from Nipa Tables'!AY14</f>
        <v>480.8542347167969</v>
      </c>
      <c r="H19" s="35">
        <f>+G19*(1-'Dep r by equipment nipa tables'!$D11)+'Investment from Nipa Tables'!AZ14</f>
        <v>519.73677744323732</v>
      </c>
      <c r="I19" s="35">
        <f>+H19*(1-'Dep r by equipment nipa tables'!$D11)+'Investment from Nipa Tables'!BA14</f>
        <v>556.2729705447922</v>
      </c>
      <c r="J19" s="35">
        <f>+I19*(1-'Dep r by equipment nipa tables'!$D11)+'Investment from Nipa Tables'!BB14</f>
        <v>590.78543709488326</v>
      </c>
      <c r="K19" s="35">
        <f>+J19*(1-'Dep r by equipment nipa tables'!$D11)+'Investment from Nipa Tables'!BC14</f>
        <v>628.5524394943368</v>
      </c>
      <c r="L19" s="35">
        <f>+K19*(1-'Dep r by equipment nipa tables'!$D11)+'Investment from Nipa Tables'!BD14</f>
        <v>678.12647906386553</v>
      </c>
      <c r="M19" s="35">
        <f>+L19*(1-'Dep r by equipment nipa tables'!$D11)+'Investment from Nipa Tables'!BE14</f>
        <v>734.88408819258404</v>
      </c>
      <c r="N19" s="35">
        <f>+M19*(1-'Dep r by equipment nipa tables'!$D11)+'Investment from Nipa Tables'!BF14</f>
        <v>776.83752606610381</v>
      </c>
      <c r="O19" s="35">
        <f>+N19*(1-'Dep r by equipment nipa tables'!$D11)+'Investment from Nipa Tables'!BG14</f>
        <v>810.02236623201452</v>
      </c>
      <c r="P19" s="35">
        <f>+O19*(1-'Dep r by equipment nipa tables'!$D11)+'Investment from Nipa Tables'!BH14</f>
        <v>846.64429087511257</v>
      </c>
      <c r="Q19" s="35">
        <f>+P19*(1-'Dep r by equipment nipa tables'!$D11)+'Investment from Nipa Tables'!BI14</f>
        <v>871.23070087978465</v>
      </c>
      <c r="R19" s="35">
        <f>+Q19*(1-'Dep r by equipment nipa tables'!$D11)+'Investment from Nipa Tables'!BJ14</f>
        <v>882.43647950881427</v>
      </c>
      <c r="S19" s="35">
        <f>+R19*(1-'Dep r by equipment nipa tables'!$D11)+'Investment from Nipa Tables'!BK14</f>
        <v>898.10146357635233</v>
      </c>
      <c r="T19" s="35">
        <f>+S19*(1-'Dep r by equipment nipa tables'!$D11)+'Investment from Nipa Tables'!BL14</f>
        <v>919.61251233460393</v>
      </c>
      <c r="U19" s="35">
        <f>+T19*(1-'Dep r by equipment nipa tables'!$D11)+'Investment from Nipa Tables'!BM14</f>
        <v>953.16579188859589</v>
      </c>
      <c r="V19" s="35">
        <f>+U19*(1-'Dep r by equipment nipa tables'!$D11)+'Investment from Nipa Tables'!BN14</f>
        <v>991.10549550391397</v>
      </c>
      <c r="W19" s="35">
        <f>+V19*(1-'Dep r by equipment nipa tables'!$D11)+'Investment from Nipa Tables'!BO14</f>
        <v>1027.8284898721258</v>
      </c>
      <c r="X19" s="35">
        <f>+W19*(1-'Dep r by equipment nipa tables'!$D11)+'Investment from Nipa Tables'!BP14</f>
        <v>1082.5020725147087</v>
      </c>
      <c r="Y19" s="35">
        <f>+X19*(1-'Dep r by equipment nipa tables'!$D11)+'Investment from Nipa Tables'!BQ14</f>
        <v>1205.6580375439362</v>
      </c>
      <c r="Z19" s="35">
        <f>+Y19*(1-'Dep r by equipment nipa tables'!$D11)+'Investment from Nipa Tables'!BR14</f>
        <v>1394.880057381645</v>
      </c>
      <c r="AA19" s="35">
        <f>+Z19*(1-'Dep r by equipment nipa tables'!$D11)+'Investment from Nipa Tables'!BS14</f>
        <v>1660.0840494916688</v>
      </c>
      <c r="AB19" s="35">
        <f>+AA19*(1-'Dep r by equipment nipa tables'!$D11)+'Investment from Nipa Tables'!BT14</f>
        <v>1975.8224926865644</v>
      </c>
      <c r="AC19" s="35">
        <f>+AB19*(1-'Dep r by equipment nipa tables'!$D11)+'Investment from Nipa Tables'!BU14</f>
        <v>2344.1468999421618</v>
      </c>
      <c r="AD19" s="35">
        <f>+AC19*(1-'Dep r by equipment nipa tables'!$D11)+'Investment from Nipa Tables'!BV14</f>
        <v>2701.8267012001147</v>
      </c>
      <c r="AE19" s="35">
        <f>+AD19*(1-'Dep r by equipment nipa tables'!$D11)+'Investment from Nipa Tables'!BW14</f>
        <v>2967.3255297850992</v>
      </c>
      <c r="AF19" s="35">
        <f>+AE19*(1-'Dep r by equipment nipa tables'!$D11)+'Investment from Nipa Tables'!BX14</f>
        <v>3044.3182694396482</v>
      </c>
      <c r="AG19" s="35">
        <f>+AF19*(1-'Dep r by equipment nipa tables'!$D11)+'Investment from Nipa Tables'!BY14</f>
        <v>3239.7245073916965</v>
      </c>
      <c r="AH19" s="35">
        <f>+AG19*(1-'Dep r by equipment nipa tables'!$D11)+'Investment from Nipa Tables'!BZ14</f>
        <v>3458.2623876253383</v>
      </c>
      <c r="AI19" s="35">
        <f>+AH19*(1-'Dep r by equipment nipa tables'!$D11)+'Investment from Nipa Tables'!CA14</f>
        <v>3772.7513093268544</v>
      </c>
      <c r="AJ19" s="35">
        <f>+AI19*(1-'Dep r by equipment nipa tables'!$D11)+'Investment from Nipa Tables'!CB14</f>
        <v>4085.9980042944121</v>
      </c>
      <c r="AK19" s="35">
        <f>+AJ19*(1-'Dep r by equipment nipa tables'!$D11)+'Investment from Nipa Tables'!CC14</f>
        <v>4386.1732787039309</v>
      </c>
      <c r="AL19" s="35">
        <f>+AK19*(1-'Dep r by equipment nipa tables'!$D11)+'Investment from Nipa Tables'!CD14</f>
        <v>4711.0744528821406</v>
      </c>
      <c r="AM19" s="35">
        <f>+AL19*(1-'Dep r by equipment nipa tables'!$D11)+'Investment from Nipa Tables'!CE14</f>
        <v>4947.3017156108463</v>
      </c>
      <c r="AN19" s="35">
        <f>+AM19*(1-'Dep r by equipment nipa tables'!$D11)+'Investment from Nipa Tables'!CF14</f>
        <v>5242.0477297143552</v>
      </c>
      <c r="AO19" s="35">
        <f>+AN19*(1-'Dep r by equipment nipa tables'!$D11)+'Investment from Nipa Tables'!CG14</f>
        <v>5602.2661668786313</v>
      </c>
      <c r="AP19" s="35">
        <f>+AO19*(1-'Dep r by equipment nipa tables'!$D11)+'Investment from Nipa Tables'!CH14</f>
        <v>5964.9545689328197</v>
      </c>
      <c r="AQ19" s="35">
        <f>+AP19*(1-'Dep r by equipment nipa tables'!$D11)+'Investment from Nipa Tables'!CI14</f>
        <v>6376.7733157045577</v>
      </c>
      <c r="AR19" s="35">
        <f>+AQ19*(1-'Dep r by equipment nipa tables'!$D11)+'Investment from Nipa Tables'!CJ14</f>
        <v>6826.9669847951809</v>
      </c>
      <c r="AS19" s="35">
        <f>+AR19*(1-'Dep r by equipment nipa tables'!$D11)+'Investment from Nipa Tables'!CK14</f>
        <v>7197.259024385844</v>
      </c>
      <c r="AT19" s="35">
        <f>+AS19*(1-'Dep r by equipment nipa tables'!$D11)+'Investment from Nipa Tables'!CL14</f>
        <v>7461.6359085327904</v>
      </c>
      <c r="AU19" s="35">
        <f>+AT19*(1-'Dep r by equipment nipa tables'!$D11)+'Investment from Nipa Tables'!CM14</f>
        <v>7589.6609711095316</v>
      </c>
      <c r="AV19" s="35">
        <f>+AU19*(1-'Dep r by equipment nipa tables'!$D11)+'Investment from Nipa Tables'!CN14</f>
        <v>7587.082587581971</v>
      </c>
      <c r="AW19" s="35">
        <f>+AV19*(1-'Dep r by equipment nipa tables'!$D11)+'Investment from Nipa Tables'!CO14</f>
        <v>7579.8587317894508</v>
      </c>
      <c r="AX19" s="35">
        <f>+AW19*(1-'Dep r by equipment nipa tables'!$D11)+'Investment from Nipa Tables'!CP14</f>
        <v>7705.6281561684018</v>
      </c>
      <c r="AY19" s="35">
        <f>+AX19*(1-'Dep r by equipment nipa tables'!$D11)+'Investment from Nipa Tables'!CQ14</f>
        <v>7973.1042846952469</v>
      </c>
      <c r="AZ19" s="35">
        <f>+AY19*(1-'Dep r by equipment nipa tables'!$D11)+'Investment from Nipa Tables'!CR14</f>
        <v>8300.8024455496507</v>
      </c>
      <c r="BA19" s="35">
        <f>+AZ19*(1-'Dep r by equipment nipa tables'!$D11)+'Investment from Nipa Tables'!CS14</f>
        <v>8712.4421092865741</v>
      </c>
      <c r="BB19" s="35">
        <f>+BA19*(1-'Dep r by equipment nipa tables'!$D11)+'Investment from Nipa Tables'!CT14</f>
        <v>9123.4813192596703</v>
      </c>
      <c r="BC19" s="35">
        <f>+BB19*(1-'Dep r by equipment nipa tables'!$D11)+'Investment from Nipa Tables'!CU14</f>
        <v>9674.0026378614657</v>
      </c>
      <c r="BD19" s="35">
        <f>+BC19*(1-'Dep r by equipment nipa tables'!$D11)+'Investment from Nipa Tables'!CV14</f>
        <v>10352.827275155514</v>
      </c>
      <c r="BE19" s="35">
        <f>+BD19*(1-'Dep r by equipment nipa tables'!$D11)+'Investment from Nipa Tables'!CW14</f>
        <v>11062.313524821631</v>
      </c>
      <c r="BF19" s="35">
        <f>+BE19*(1-'Dep r by equipment nipa tables'!$D11)+'Investment from Nipa Tables'!CX14</f>
        <v>11672.245415158657</v>
      </c>
      <c r="BG19" s="35">
        <f>+BF19*(1-'Dep r by equipment nipa tables'!$D11)+'Investment from Nipa Tables'!CY14</f>
        <v>12345.311670574341</v>
      </c>
      <c r="BH19" s="35">
        <f>+BG19*(1-'Dep r by equipment nipa tables'!$D11)+'Investment from Nipa Tables'!CZ14</f>
        <v>13030.83131587037</v>
      </c>
      <c r="BI19" s="35">
        <f>+BH19*(1-'Dep r by equipment nipa tables'!$D11)+'Investment from Nipa Tables'!DA14</f>
        <v>13800.092009938195</v>
      </c>
      <c r="BJ19" s="35">
        <f>+BI19*(1-'Dep r by equipment nipa tables'!$D11)+'Investment from Nipa Tables'!DB14</f>
        <v>14759.579358571693</v>
      </c>
      <c r="BK19" s="35">
        <f>+BJ19*(1-'Dep r by equipment nipa tables'!$D11)+'Investment from Nipa Tables'!DC14</f>
        <v>15738.137196768086</v>
      </c>
      <c r="BL19" s="35">
        <f>+BK19*(1-'Dep r by equipment nipa tables'!$D11)+'Investment from Nipa Tables'!DD14</f>
        <v>16362.143332212476</v>
      </c>
      <c r="BM19" s="35">
        <f>+BL19*(1-'Dep r by equipment nipa tables'!$D11)+'Investment from Nipa Tables'!DE14</f>
        <v>16767.34862403326</v>
      </c>
      <c r="BN19" s="35">
        <f>+BM19*(1-'Dep r by equipment nipa tables'!$D11)+'Investment from Nipa Tables'!DF14</f>
        <v>16602.838188228689</v>
      </c>
      <c r="BO19" s="35">
        <f>+BN19*(1-'Dep r by equipment nipa tables'!$D11)+'Investment from Nipa Tables'!DG14</f>
        <v>16640.947937347242</v>
      </c>
      <c r="BP19" s="35">
        <f>+BO19*(1-'Dep r by equipment nipa tables'!$D11)+'Investment from Nipa Tables'!DH14</f>
        <v>16569.817595961998</v>
      </c>
      <c r="BQ19" s="35">
        <f>+BP19*(1-'Dep r by equipment nipa tables'!$D11)+'Investment from Nipa Tables'!DI14</f>
        <v>16694.467676517226</v>
      </c>
      <c r="BR19" s="35">
        <f>+BQ19*(1-'Dep r by equipment nipa tables'!$D11)+'Investment from Nipa Tables'!DJ14</f>
        <v>16925.978370996108</v>
      </c>
      <c r="BS19" s="35">
        <f>+BR19*(1-'Dep r by equipment nipa tables'!$D11)+'Investment from Nipa Tables'!DK14</f>
        <v>17228.656344984145</v>
      </c>
      <c r="BT19" s="35">
        <f>+BS19*(1-'Dep r by equipment nipa tables'!$D11)+'Investment from Nipa Tables'!DL14</f>
        <v>17661.716097548826</v>
      </c>
    </row>
    <row r="20" spans="1:72" x14ac:dyDescent="0.25">
      <c r="A20" s="29">
        <v>30</v>
      </c>
      <c r="B20" t="s">
        <v>111</v>
      </c>
      <c r="C20" s="35">
        <f>+'Initial Stock'!E17</f>
        <v>2957</v>
      </c>
      <c r="D20" s="35">
        <f>+C20*(1-'Dep r by equipment nipa tables'!$D12)+'Investment from Nipa Tables'!AV15</f>
        <v>3213.3697000000002</v>
      </c>
      <c r="E20" s="35">
        <f>+D20*(1-'Dep r by equipment nipa tables'!$D12)+'Investment from Nipa Tables'!AW15</f>
        <v>3417.51341237</v>
      </c>
      <c r="F20" s="35">
        <f>+E20*(1-'Dep r by equipment nipa tables'!$D12)+'Investment from Nipa Tables'!AX15</f>
        <v>3564.588581051577</v>
      </c>
      <c r="G20" s="35">
        <f>+F20*(1-'Dep r by equipment nipa tables'!$D12)+'Investment from Nipa Tables'!AY15</f>
        <v>3734.323587345596</v>
      </c>
      <c r="H20" s="35">
        <f>+G20*(1-'Dep r by equipment nipa tables'!$D12)+'Investment from Nipa Tables'!AZ15</f>
        <v>4118.0468363975506</v>
      </c>
      <c r="I20" s="35">
        <f>+H20*(1-'Dep r by equipment nipa tables'!$D12)+'Investment from Nipa Tables'!BA15</f>
        <v>4400.5291143862796</v>
      </c>
      <c r="J20" s="35">
        <f>+I20*(1-'Dep r by equipment nipa tables'!$D12)+'Investment from Nipa Tables'!BB15</f>
        <v>4634.7067318001373</v>
      </c>
      <c r="K20" s="35">
        <f>+J20*(1-'Dep r by equipment nipa tables'!$D12)+'Investment from Nipa Tables'!BC15</f>
        <v>4937.2748081209011</v>
      </c>
      <c r="L20" s="35">
        <f>+K20*(1-'Dep r by equipment nipa tables'!$D12)+'Investment from Nipa Tables'!BD15</f>
        <v>5372.1701082434465</v>
      </c>
      <c r="M20" s="35">
        <f>+L20*(1-'Dep r by equipment nipa tables'!$D12)+'Investment from Nipa Tables'!BE15</f>
        <v>5889.7912524815438</v>
      </c>
      <c r="N20" s="35">
        <f>+M20*(1-'Dep r by equipment nipa tables'!$D12)+'Investment from Nipa Tables'!BF15</f>
        <v>6314.3848638139698</v>
      </c>
      <c r="O20" s="35">
        <f>+N20*(1-'Dep r by equipment nipa tables'!$D12)+'Investment from Nipa Tables'!BG15</f>
        <v>6725.9188883703027</v>
      </c>
      <c r="P20" s="35">
        <f>+O20*(1-'Dep r by equipment nipa tables'!$D12)+'Investment from Nipa Tables'!BH15</f>
        <v>7130.9330514314443</v>
      </c>
      <c r="Q20" s="35">
        <f>+P20*(1-'Dep r by equipment nipa tables'!$D12)+'Investment from Nipa Tables'!BI15</f>
        <v>7541.1960446676767</v>
      </c>
      <c r="R20" s="35">
        <f>+Q20*(1-'Dep r by equipment nipa tables'!$D12)+'Investment from Nipa Tables'!BJ15</f>
        <v>7865.0890310013574</v>
      </c>
      <c r="S20" s="35">
        <f>+R20*(1-'Dep r by equipment nipa tables'!$D12)+'Investment from Nipa Tables'!BK15</f>
        <v>8221.7950342462973</v>
      </c>
      <c r="T20" s="35">
        <f>+S20*(1-'Dep r by equipment nipa tables'!$D12)+'Investment from Nipa Tables'!BL15</f>
        <v>8704.4453997086584</v>
      </c>
      <c r="U20" s="35">
        <f>+T20*(1-'Dep r by equipment nipa tables'!$D12)+'Investment from Nipa Tables'!BM15</f>
        <v>9266.1912870830074</v>
      </c>
      <c r="V20" s="35">
        <f>+U20*(1-'Dep r by equipment nipa tables'!$D12)+'Investment from Nipa Tables'!BN15</f>
        <v>9932.7073343359207</v>
      </c>
      <c r="W20" s="35">
        <f>+V20*(1-'Dep r by equipment nipa tables'!$D12)+'Investment from Nipa Tables'!BO15</f>
        <v>10777.641139617715</v>
      </c>
      <c r="X20" s="35">
        <f>+W20*(1-'Dep r by equipment nipa tables'!$D12)+'Investment from Nipa Tables'!BP15</f>
        <v>11574.957249256786</v>
      </c>
      <c r="Y20" s="35">
        <f>+X20*(1-'Dep r by equipment nipa tables'!$D12)+'Investment from Nipa Tables'!BQ15</f>
        <v>12239.269789569411</v>
      </c>
      <c r="Z20" s="35">
        <f>+Y20*(1-'Dep r by equipment nipa tables'!$D12)+'Investment from Nipa Tables'!BR15</f>
        <v>13106.259881379177</v>
      </c>
      <c r="AA20" s="35">
        <f>+Z20*(1-'Dep r by equipment nipa tables'!$D12)+'Investment from Nipa Tables'!BS15</f>
        <v>13806.031841364573</v>
      </c>
      <c r="AB20" s="35">
        <f>+AA20*(1-'Dep r by equipment nipa tables'!$D12)+'Investment from Nipa Tables'!BT15</f>
        <v>14250.300687267689</v>
      </c>
      <c r="AC20" s="35">
        <f>+AB20*(1-'Dep r by equipment nipa tables'!$D12)+'Investment from Nipa Tables'!BU15</f>
        <v>15289.190236238828</v>
      </c>
      <c r="AD20" s="35">
        <f>+AC20*(1-'Dep r by equipment nipa tables'!$D12)+'Investment from Nipa Tables'!BV15</f>
        <v>16613.59470738627</v>
      </c>
      <c r="AE20" s="35">
        <f>+AD20*(1-'Dep r by equipment nipa tables'!$D12)+'Investment from Nipa Tables'!BW15</f>
        <v>17882.851891385428</v>
      </c>
      <c r="AF20" s="35">
        <f>+AE20*(1-'Dep r by equipment nipa tables'!$D12)+'Investment from Nipa Tables'!BX15</f>
        <v>18890.463653391085</v>
      </c>
      <c r="AG20" s="35">
        <f>+AF20*(1-'Dep r by equipment nipa tables'!$D12)+'Investment from Nipa Tables'!BY15</f>
        <v>20140.277988656275</v>
      </c>
      <c r="AH20" s="35">
        <f>+AG20*(1-'Dep r by equipment nipa tables'!$D12)+'Investment from Nipa Tables'!BZ15</f>
        <v>22529.739213793699</v>
      </c>
      <c r="AI20" s="35">
        <f>+AH20*(1-'Dep r by equipment nipa tables'!$D12)+'Investment from Nipa Tables'!CA15</f>
        <v>25744.482960487421</v>
      </c>
      <c r="AJ20" s="35">
        <f>+AI20*(1-'Dep r by equipment nipa tables'!$D12)+'Investment from Nipa Tables'!CB15</f>
        <v>29666.208419445953</v>
      </c>
      <c r="AK20" s="35">
        <f>+AJ20*(1-'Dep r by equipment nipa tables'!$D12)+'Investment from Nipa Tables'!CC15</f>
        <v>34134.562446793279</v>
      </c>
      <c r="AL20" s="35">
        <f>+AK20*(1-'Dep r by equipment nipa tables'!$D12)+'Investment from Nipa Tables'!CD15</f>
        <v>38972.097534316352</v>
      </c>
      <c r="AM20" s="35">
        <f>+AL20*(1-'Dep r by equipment nipa tables'!$D12)+'Investment from Nipa Tables'!CE15</f>
        <v>44258.287235020456</v>
      </c>
      <c r="AN20" s="35">
        <f>+AM20*(1-'Dep r by equipment nipa tables'!$D12)+'Investment from Nipa Tables'!CF15</f>
        <v>49899.235170011547</v>
      </c>
      <c r="AO20" s="35">
        <f>+AN20*(1-'Dep r by equipment nipa tables'!$D12)+'Investment from Nipa Tables'!CG15</f>
        <v>57041.115343467187</v>
      </c>
      <c r="AP20" s="35">
        <f>+AO20*(1-'Dep r by equipment nipa tables'!$D12)+'Investment from Nipa Tables'!CH15</f>
        <v>64447.967844472405</v>
      </c>
      <c r="AQ20" s="35">
        <f>+AP20*(1-'Dep r by equipment nipa tables'!$D12)+'Investment from Nipa Tables'!CI15</f>
        <v>71856.552435609105</v>
      </c>
      <c r="AR20" s="35">
        <f>+AQ20*(1-'Dep r by equipment nipa tables'!$D12)+'Investment from Nipa Tables'!CJ15</f>
        <v>79915.664903450786</v>
      </c>
      <c r="AS20" s="35">
        <f>+AR20*(1-'Dep r by equipment nipa tables'!$D12)+'Investment from Nipa Tables'!CK15</f>
        <v>87403.608011333941</v>
      </c>
      <c r="AT20" s="35">
        <f>+AS20*(1-'Dep r by equipment nipa tables'!$D12)+'Investment from Nipa Tables'!CL15</f>
        <v>96856.722626797666</v>
      </c>
      <c r="AU20" s="35">
        <f>+AT20*(1-'Dep r by equipment nipa tables'!$D12)+'Investment from Nipa Tables'!CM15</f>
        <v>104671.31502909822</v>
      </c>
      <c r="AV20" s="35">
        <f>+AU20*(1-'Dep r by equipment nipa tables'!$D12)+'Investment from Nipa Tables'!CN15</f>
        <v>109577.56698716753</v>
      </c>
      <c r="AW20" s="35">
        <f>+AV20*(1-'Dep r by equipment nipa tables'!$D12)+'Investment from Nipa Tables'!CO15</f>
        <v>115703.37183938049</v>
      </c>
      <c r="AX20" s="35">
        <f>+AW20*(1-'Dep r by equipment nipa tables'!$D12)+'Investment from Nipa Tables'!CP15</f>
        <v>121537.94429951753</v>
      </c>
      <c r="AY20" s="35">
        <f>+AX20*(1-'Dep r by equipment nipa tables'!$D12)+'Investment from Nipa Tables'!CQ15</f>
        <v>127667.62066660442</v>
      </c>
      <c r="AZ20" s="35">
        <f>+AY20*(1-'Dep r by equipment nipa tables'!$D12)+'Investment from Nipa Tables'!CR15</f>
        <v>134839.60819001176</v>
      </c>
      <c r="BA20" s="35">
        <f>+AZ20*(1-'Dep r by equipment nipa tables'!$D12)+'Investment from Nipa Tables'!CS15</f>
        <v>142150.01838440937</v>
      </c>
      <c r="BB20" s="35">
        <f>+BA20*(1-'Dep r by equipment nipa tables'!$D12)+'Investment from Nipa Tables'!CT15</f>
        <v>152574.53121688752</v>
      </c>
      <c r="BC20" s="35">
        <f>+BB20*(1-'Dep r by equipment nipa tables'!$D12)+'Investment from Nipa Tables'!CU15</f>
        <v>165082.99398641649</v>
      </c>
      <c r="BD20" s="35">
        <f>+BC20*(1-'Dep r by equipment nipa tables'!$D12)+'Investment from Nipa Tables'!CV15</f>
        <v>178486.70899541798</v>
      </c>
      <c r="BE20" s="35">
        <f>+BD20*(1-'Dep r by equipment nipa tables'!$D12)+'Investment from Nipa Tables'!CW15</f>
        <v>192817.1260048582</v>
      </c>
      <c r="BF20" s="35">
        <f>+BE20*(1-'Dep r by equipment nipa tables'!$D12)+'Investment from Nipa Tables'!CX15</f>
        <v>203164.98684888543</v>
      </c>
      <c r="BG20" s="35">
        <f>+BF20*(1-'Dep r by equipment nipa tables'!$D12)+'Investment from Nipa Tables'!CY15</f>
        <v>210690.83489940185</v>
      </c>
      <c r="BH20" s="35">
        <f>+BG20*(1-'Dep r by equipment nipa tables'!$D12)+'Investment from Nipa Tables'!CZ15</f>
        <v>218097.38546476237</v>
      </c>
      <c r="BI20" s="35">
        <f>+BH20*(1-'Dep r by equipment nipa tables'!$D12)+'Investment from Nipa Tables'!DA15</f>
        <v>226731.70371846689</v>
      </c>
      <c r="BJ20" s="35">
        <f>+BI20*(1-'Dep r by equipment nipa tables'!$D12)+'Investment from Nipa Tables'!DB15</f>
        <v>237909.03585005965</v>
      </c>
      <c r="BK20" s="35">
        <f>+BJ20*(1-'Dep r by equipment nipa tables'!$D12)+'Investment from Nipa Tables'!DC15</f>
        <v>248928.56052333763</v>
      </c>
      <c r="BL20" s="35">
        <f>+BK20*(1-'Dep r by equipment nipa tables'!$D12)+'Investment from Nipa Tables'!DD15</f>
        <v>257156.88323763612</v>
      </c>
      <c r="BM20" s="35">
        <f>+BL20*(1-'Dep r by equipment nipa tables'!$D12)+'Investment from Nipa Tables'!DE15</f>
        <v>264003.08670391882</v>
      </c>
      <c r="BN20" s="35">
        <f>+BM20*(1-'Dep r by equipment nipa tables'!$D12)+'Investment from Nipa Tables'!DF15</f>
        <v>261104.12278152679</v>
      </c>
      <c r="BO20" s="35">
        <f>+BN20*(1-'Dep r by equipment nipa tables'!$D12)+'Investment from Nipa Tables'!DG15</f>
        <v>258372.94670558479</v>
      </c>
      <c r="BP20" s="35">
        <f>+BO20*(1-'Dep r by equipment nipa tables'!$D12)+'Investment from Nipa Tables'!DH15</f>
        <v>260103.77628899633</v>
      </c>
      <c r="BQ20" s="35">
        <f>+BP20*(1-'Dep r by equipment nipa tables'!$D12)+'Investment from Nipa Tables'!DI15</f>
        <v>263921.54106452363</v>
      </c>
      <c r="BR20" s="35">
        <f>+BQ20*(1-'Dep r by equipment nipa tables'!$D12)+'Investment from Nipa Tables'!DJ15</f>
        <v>266837.19137301628</v>
      </c>
      <c r="BS20" s="35">
        <f>+BR20*(1-'Dep r by equipment nipa tables'!$D12)+'Investment from Nipa Tables'!DK15</f>
        <v>271417.08651013765</v>
      </c>
      <c r="BT20" s="35">
        <f>+BS20*(1-'Dep r by equipment nipa tables'!$D12)+'Investment from Nipa Tables'!DL15</f>
        <v>278104.01201059239</v>
      </c>
    </row>
    <row r="21" spans="1:72" x14ac:dyDescent="0.25">
      <c r="A21" s="29">
        <v>33</v>
      </c>
      <c r="B21" t="s">
        <v>115</v>
      </c>
      <c r="C21" s="35">
        <f>+'Initial Stock'!E18</f>
        <v>1357</v>
      </c>
      <c r="D21" s="35">
        <f>+C21*(1-'Dep r by equipment nipa tables'!$D13)+'Investment from Nipa Tables'!AV16</f>
        <v>1531.9636</v>
      </c>
      <c r="E21" s="35">
        <f>+D21*(1-'Dep r by equipment nipa tables'!$D13)+'Investment from Nipa Tables'!AW16</f>
        <v>1862.52248528</v>
      </c>
      <c r="F21" s="35">
        <f>+E21*(1-'Dep r by equipment nipa tables'!$D13)+'Investment from Nipa Tables'!AX16</f>
        <v>2203.0842204173441</v>
      </c>
      <c r="G21" s="35">
        <f>+F21*(1-'Dep r by equipment nipa tables'!$D13)+'Investment from Nipa Tables'!AY16</f>
        <v>2520.1963916127461</v>
      </c>
      <c r="H21" s="35">
        <f>+G21*(1-'Dep r by equipment nipa tables'!$D13)+'Investment from Nipa Tables'!AZ16</f>
        <v>2819.2638755505754</v>
      </c>
      <c r="I21" s="35">
        <f>+H21*(1-'Dep r by equipment nipa tables'!$D13)+'Investment from Nipa Tables'!BA16</f>
        <v>3014.9067608206319</v>
      </c>
      <c r="J21" s="35">
        <f>+I21*(1-'Dep r by equipment nipa tables'!$D13)+'Investment from Nipa Tables'!BB16</f>
        <v>3185.142299149476</v>
      </c>
      <c r="K21" s="35">
        <f>+J21*(1-'Dep r by equipment nipa tables'!$D13)+'Investment from Nipa Tables'!BC16</f>
        <v>3195.6596373129719</v>
      </c>
      <c r="L21" s="35">
        <f>+K21*(1-'Dep r by equipment nipa tables'!$D13)+'Investment from Nipa Tables'!BD16</f>
        <v>3345.6498579751283</v>
      </c>
      <c r="M21" s="35">
        <f>+L21*(1-'Dep r by equipment nipa tables'!$D13)+'Investment from Nipa Tables'!BE16</f>
        <v>3343.8614985971399</v>
      </c>
      <c r="N21" s="35">
        <f>+M21*(1-'Dep r by equipment nipa tables'!$D13)+'Investment from Nipa Tables'!BF16</f>
        <v>3363.3328090008354</v>
      </c>
      <c r="O21" s="35">
        <f>+N21*(1-'Dep r by equipment nipa tables'!$D13)+'Investment from Nipa Tables'!BG16</f>
        <v>3464.976885133914</v>
      </c>
      <c r="P21" s="35">
        <f>+O21*(1-'Dep r by equipment nipa tables'!$D13)+'Investment from Nipa Tables'!BH16</f>
        <v>3677.8622414124698</v>
      </c>
      <c r="Q21" s="35">
        <f>+P21*(1-'Dep r by equipment nipa tables'!$D13)+'Investment from Nipa Tables'!BI16</f>
        <v>3605.8366439593792</v>
      </c>
      <c r="R21" s="35">
        <f>+Q21*(1-'Dep r by equipment nipa tables'!$D13)+'Investment from Nipa Tables'!BJ16</f>
        <v>3634.2691632564774</v>
      </c>
      <c r="S21" s="35">
        <f>+R21*(1-'Dep r by equipment nipa tables'!$D13)+'Investment from Nipa Tables'!BK16</f>
        <v>3722.573280751637</v>
      </c>
      <c r="T21" s="35">
        <f>+S21*(1-'Dep r by equipment nipa tables'!$D13)+'Investment from Nipa Tables'!BL16</f>
        <v>3939.0556403864994</v>
      </c>
      <c r="U21" s="35">
        <f>+T21*(1-'Dep r by equipment nipa tables'!$D13)+'Investment from Nipa Tables'!BM16</f>
        <v>4278.1047614023792</v>
      </c>
      <c r="V21" s="35">
        <f>+U21*(1-'Dep r by equipment nipa tables'!$D13)+'Investment from Nipa Tables'!BN16</f>
        <v>4599.9239500467538</v>
      </c>
      <c r="W21" s="35">
        <f>+V21*(1-'Dep r by equipment nipa tables'!$D13)+'Investment from Nipa Tables'!BO16</f>
        <v>5186.014992499965</v>
      </c>
      <c r="X21" s="35">
        <f>+W21*(1-'Dep r by equipment nipa tables'!$D13)+'Investment from Nipa Tables'!BP16</f>
        <v>5612.0056155889697</v>
      </c>
      <c r="Y21" s="35">
        <f>+X21*(1-'Dep r by equipment nipa tables'!$D13)+'Investment from Nipa Tables'!BQ16</f>
        <v>6010.1424002054509</v>
      </c>
      <c r="Z21" s="35">
        <f>+Y21*(1-'Dep r by equipment nipa tables'!$D13)+'Investment from Nipa Tables'!BR16</f>
        <v>6200.4697236956199</v>
      </c>
      <c r="AA21" s="35">
        <f>+Z21*(1-'Dep r by equipment nipa tables'!$D13)+'Investment from Nipa Tables'!BS16</f>
        <v>6471.1615198150157</v>
      </c>
      <c r="AB21" s="35">
        <f>+AA21*(1-'Dep r by equipment nipa tables'!$D13)+'Investment from Nipa Tables'!BT16</f>
        <v>6607.5488671378753</v>
      </c>
      <c r="AC21" s="35">
        <f>+AB21*(1-'Dep r by equipment nipa tables'!$D13)+'Investment from Nipa Tables'!BU16</f>
        <v>7171.1327716294554</v>
      </c>
      <c r="AD21" s="35">
        <f>+AC21*(1-'Dep r by equipment nipa tables'!$D13)+'Investment from Nipa Tables'!BV16</f>
        <v>8179.8842931888585</v>
      </c>
      <c r="AE21" s="35">
        <f>+AD21*(1-'Dep r by equipment nipa tables'!$D13)+'Investment from Nipa Tables'!BW16</f>
        <v>8939.1650938178354</v>
      </c>
      <c r="AF21" s="35">
        <f>+AE21*(1-'Dep r by equipment nipa tables'!$D13)+'Investment from Nipa Tables'!BX16</f>
        <v>10234.198322195487</v>
      </c>
      <c r="AG21" s="35">
        <f>+AF21*(1-'Dep r by equipment nipa tables'!$D13)+'Investment from Nipa Tables'!BY16</f>
        <v>11640.192725812702</v>
      </c>
      <c r="AH21" s="35">
        <f>+AG21*(1-'Dep r by equipment nipa tables'!$D13)+'Investment from Nipa Tables'!BZ16</f>
        <v>12886.036742024697</v>
      </c>
      <c r="AI21" s="35">
        <f>+AH21*(1-'Dep r by equipment nipa tables'!$D13)+'Investment from Nipa Tables'!CA16</f>
        <v>14362.984207082711</v>
      </c>
      <c r="AJ21" s="35">
        <f>+AI21*(1-'Dep r by equipment nipa tables'!$D13)+'Investment from Nipa Tables'!CB16</f>
        <v>16460.478900214301</v>
      </c>
      <c r="AK21" s="35">
        <f>+AJ21*(1-'Dep r by equipment nipa tables'!$D13)+'Investment from Nipa Tables'!CC16</f>
        <v>17902.417363903187</v>
      </c>
      <c r="AL21" s="35">
        <f>+AK21*(1-'Dep r by equipment nipa tables'!$D13)+'Investment from Nipa Tables'!CD16</f>
        <v>19583.986362664444</v>
      </c>
      <c r="AM21" s="35">
        <f>+AL21*(1-'Dep r by equipment nipa tables'!$D13)+'Investment from Nipa Tables'!CE16</f>
        <v>19823.391542805566</v>
      </c>
      <c r="AN21" s="35">
        <f>+AM21*(1-'Dep r by equipment nipa tables'!$D13)+'Investment from Nipa Tables'!CF16</f>
        <v>19922.035090790199</v>
      </c>
      <c r="AO21" s="35">
        <f>+AN21*(1-'Dep r by equipment nipa tables'!$D13)+'Investment from Nipa Tables'!CG16</f>
        <v>20422.355595607463</v>
      </c>
      <c r="AP21" s="35">
        <f>+AO21*(1-'Dep r by equipment nipa tables'!$D13)+'Investment from Nipa Tables'!CH16</f>
        <v>19819.029563125259</v>
      </c>
      <c r="AQ21" s="35">
        <f>+AP21*(1-'Dep r by equipment nipa tables'!$D13)+'Investment from Nipa Tables'!CI16</f>
        <v>18876.306470559473</v>
      </c>
      <c r="AR21" s="35">
        <f>+AQ21*(1-'Dep r by equipment nipa tables'!$D13)+'Investment from Nipa Tables'!CJ16</f>
        <v>18234.46677103424</v>
      </c>
      <c r="AS21" s="35">
        <f>+AR21*(1-'Dep r by equipment nipa tables'!$D13)+'Investment from Nipa Tables'!CK16</f>
        <v>18605.822195880068</v>
      </c>
      <c r="AT21" s="35">
        <f>+AS21*(1-'Dep r by equipment nipa tables'!$D13)+'Investment from Nipa Tables'!CL16</f>
        <v>19004.256813038282</v>
      </c>
      <c r="AU21" s="35">
        <f>+AT21*(1-'Dep r by equipment nipa tables'!$D13)+'Investment from Nipa Tables'!CM16</f>
        <v>19864.838723785124</v>
      </c>
      <c r="AV21" s="35">
        <f>+AU21*(1-'Dep r by equipment nipa tables'!$D13)+'Investment from Nipa Tables'!CN16</f>
        <v>20275.464141091525</v>
      </c>
      <c r="AW21" s="35">
        <f>+AV21*(1-'Dep r by equipment nipa tables'!$D13)+'Investment from Nipa Tables'!CO16</f>
        <v>20194.466747805036</v>
      </c>
      <c r="AX21" s="35">
        <f>+AW21*(1-'Dep r by equipment nipa tables'!$D13)+'Investment from Nipa Tables'!CP16</f>
        <v>20587.230176023746</v>
      </c>
      <c r="AY21" s="35">
        <f>+AX21*(1-'Dep r by equipment nipa tables'!$D13)+'Investment from Nipa Tables'!CQ16</f>
        <v>21592.964354465097</v>
      </c>
      <c r="AZ21" s="35">
        <f>+AY21*(1-'Dep r by equipment nipa tables'!$D13)+'Investment from Nipa Tables'!CR16</f>
        <v>22425.665930196767</v>
      </c>
      <c r="BA21" s="35">
        <f>+AZ21*(1-'Dep r by equipment nipa tables'!$D13)+'Investment from Nipa Tables'!CS16</f>
        <v>22840.459237132196</v>
      </c>
      <c r="BB21" s="35">
        <f>+BA21*(1-'Dep r by equipment nipa tables'!$D13)+'Investment from Nipa Tables'!CT16</f>
        <v>25203.0245559006</v>
      </c>
      <c r="BC21" s="35">
        <f>+BB21*(1-'Dep r by equipment nipa tables'!$D13)+'Investment from Nipa Tables'!CU16</f>
        <v>27251.545390383832</v>
      </c>
      <c r="BD21" s="35">
        <f>+BC21*(1-'Dep r by equipment nipa tables'!$D13)+'Investment from Nipa Tables'!CV16</f>
        <v>27259.620999700099</v>
      </c>
      <c r="BE21" s="35">
        <f>+BD21*(1-'Dep r by equipment nipa tables'!$D13)+'Investment from Nipa Tables'!CW16</f>
        <v>28233.524030543645</v>
      </c>
      <c r="BF21" s="35">
        <f>+BE21*(1-'Dep r by equipment nipa tables'!$D13)+'Investment from Nipa Tables'!CX16</f>
        <v>28774.016341308707</v>
      </c>
      <c r="BG21" s="35">
        <f>+BF21*(1-'Dep r by equipment nipa tables'!$D13)+'Investment from Nipa Tables'!CY16</f>
        <v>30539.029168550682</v>
      </c>
      <c r="BH21" s="35">
        <f>+BG21*(1-'Dep r by equipment nipa tables'!$D13)+'Investment from Nipa Tables'!CZ16</f>
        <v>32499.762133277123</v>
      </c>
      <c r="BI21" s="35">
        <f>+BH21*(1-'Dep r by equipment nipa tables'!$D13)+'Investment from Nipa Tables'!DA16</f>
        <v>35253.796671525284</v>
      </c>
      <c r="BJ21" s="35">
        <f>+BI21*(1-'Dep r by equipment nipa tables'!$D13)+'Investment from Nipa Tables'!DB16</f>
        <v>38171.945394819813</v>
      </c>
      <c r="BK21" s="35">
        <f>+BJ21*(1-'Dep r by equipment nipa tables'!$D13)+'Investment from Nipa Tables'!DC16</f>
        <v>39983.378923491975</v>
      </c>
      <c r="BL21" s="35">
        <f>+BK21*(1-'Dep r by equipment nipa tables'!$D13)+'Investment from Nipa Tables'!DD16</f>
        <v>41854.792303800939</v>
      </c>
      <c r="BM21" s="35">
        <f>+BL21*(1-'Dep r by equipment nipa tables'!$D13)+'Investment from Nipa Tables'!DE16</f>
        <v>44329.476461289043</v>
      </c>
      <c r="BN21" s="35">
        <f>+BM21*(1-'Dep r by equipment nipa tables'!$D13)+'Investment from Nipa Tables'!DF16</f>
        <v>46957.836479109872</v>
      </c>
      <c r="BO21" s="35">
        <f>+BN21*(1-'Dep r by equipment nipa tables'!$D13)+'Investment from Nipa Tables'!DG16</f>
        <v>48402.558622343116</v>
      </c>
      <c r="BP21" s="35">
        <f>+BO21*(1-'Dep r by equipment nipa tables'!$D13)+'Investment from Nipa Tables'!DH16</f>
        <v>51040.507110378894</v>
      </c>
      <c r="BQ21" s="35">
        <f>+BP21*(1-'Dep r by equipment nipa tables'!$D13)+'Investment from Nipa Tables'!DI16</f>
        <v>59771.425477951881</v>
      </c>
      <c r="BR21" s="35">
        <f>+BQ21*(1-'Dep r by equipment nipa tables'!$D13)+'Investment from Nipa Tables'!DJ16</f>
        <v>70909.614498553274</v>
      </c>
      <c r="BS21" s="35">
        <f>+BR21*(1-'Dep r by equipment nipa tables'!$D13)+'Investment from Nipa Tables'!DK16</f>
        <v>81510.53847336334</v>
      </c>
      <c r="BT21" s="35">
        <f>+BS21*(1-'Dep r by equipment nipa tables'!$D13)+'Investment from Nipa Tables'!DL16</f>
        <v>89062.208287030982</v>
      </c>
    </row>
    <row r="22" spans="1:72" x14ac:dyDescent="0.25">
      <c r="A22" s="29">
        <v>33</v>
      </c>
      <c r="B22" t="s">
        <v>119</v>
      </c>
      <c r="C22" s="35">
        <f>+'Initial Stock'!E19</f>
        <v>356</v>
      </c>
      <c r="D22" s="35">
        <f>+C22*(1-'Dep r by equipment nipa tables'!$D14)+'Investment from Nipa Tables'!AV17</f>
        <v>376.86520000000002</v>
      </c>
      <c r="E22" s="35">
        <f>+D22*(1-'Dep r by equipment nipa tables'!$D14)+'Investment from Nipa Tables'!AW17</f>
        <v>426.32311284000002</v>
      </c>
      <c r="F22" s="35">
        <f>+E22*(1-'Dep r by equipment nipa tables'!$D14)+'Investment from Nipa Tables'!AX17</f>
        <v>487.70454851322802</v>
      </c>
      <c r="G22" s="35">
        <f>+F22*(1-'Dep r by equipment nipa tables'!$D14)+'Investment from Nipa Tables'!AY17</f>
        <v>567.06239574101789</v>
      </c>
      <c r="H22" s="35">
        <f>+G22*(1-'Dep r by equipment nipa tables'!$D14)+'Investment from Nipa Tables'!AZ17</f>
        <v>658.46110651650974</v>
      </c>
      <c r="I22" s="35">
        <f>+H22*(1-'Dep r by equipment nipa tables'!$D14)+'Investment from Nipa Tables'!BA17</f>
        <v>773.93440782236371</v>
      </c>
      <c r="J22" s="35">
        <f>+I22*(1-'Dep r by equipment nipa tables'!$D14)+'Investment from Nipa Tables'!BB17</f>
        <v>830.55091902497168</v>
      </c>
      <c r="K22" s="35">
        <f>+J22*(1-'Dep r by equipment nipa tables'!$D14)+'Investment from Nipa Tables'!BC17</f>
        <v>862.92195394819385</v>
      </c>
      <c r="L22" s="35">
        <f>+K22*(1-'Dep r by equipment nipa tables'!$D14)+'Investment from Nipa Tables'!BD17</f>
        <v>964.00679886845376</v>
      </c>
      <c r="M22" s="35">
        <f>+L22*(1-'Dep r by equipment nipa tables'!$D14)+'Investment from Nipa Tables'!BE17</f>
        <v>1142.5844886132354</v>
      </c>
      <c r="N22" s="35">
        <f>+M22*(1-'Dep r by equipment nipa tables'!$D14)+'Investment from Nipa Tables'!BF17</f>
        <v>1185.0004416226941</v>
      </c>
      <c r="O22" s="35">
        <f>+N22*(1-'Dep r by equipment nipa tables'!$D14)+'Investment from Nipa Tables'!BG17</f>
        <v>1255.4898695057082</v>
      </c>
      <c r="P22" s="35">
        <f>+O22*(1-'Dep r by equipment nipa tables'!$D14)+'Investment from Nipa Tables'!BH17</f>
        <v>1365.468373815426</v>
      </c>
      <c r="Q22" s="35">
        <f>+P22*(1-'Dep r by equipment nipa tables'!$D14)+'Investment from Nipa Tables'!BI17</f>
        <v>1323.4873883713669</v>
      </c>
      <c r="R22" s="35">
        <f>+Q22*(1-'Dep r by equipment nipa tables'!$D14)+'Investment from Nipa Tables'!BJ17</f>
        <v>1310.3618978503227</v>
      </c>
      <c r="S22" s="35">
        <f>+R22*(1-'Dep r by equipment nipa tables'!$D14)+'Investment from Nipa Tables'!BK17</f>
        <v>1305.3797999313651</v>
      </c>
      <c r="T22" s="35">
        <f>+S22*(1-'Dep r by equipment nipa tables'!$D14)+'Investment from Nipa Tables'!BL17</f>
        <v>1374.2112786025732</v>
      </c>
      <c r="U22" s="35">
        <f>+T22*(1-'Dep r by equipment nipa tables'!$D14)+'Investment from Nipa Tables'!BM17</f>
        <v>1512.802576806773</v>
      </c>
      <c r="V22" s="35">
        <f>+U22*(1-'Dep r by equipment nipa tables'!$D14)+'Investment from Nipa Tables'!BN17</f>
        <v>1715.7619160142269</v>
      </c>
      <c r="W22" s="35">
        <f>+V22*(1-'Dep r by equipment nipa tables'!$D14)+'Investment from Nipa Tables'!BO17</f>
        <v>1972.5779951291036</v>
      </c>
      <c r="X22" s="35">
        <f>+W22*(1-'Dep r by equipment nipa tables'!$D14)+'Investment from Nipa Tables'!BP17</f>
        <v>2001.4560085245209</v>
      </c>
      <c r="Y22" s="35">
        <f>+X22*(1-'Dep r by equipment nipa tables'!$D14)+'Investment from Nipa Tables'!BQ17</f>
        <v>2057.6182423324667</v>
      </c>
      <c r="Z22" s="35">
        <f>+Y22*(1-'Dep r by equipment nipa tables'!$D14)+'Investment from Nipa Tables'!BR17</f>
        <v>2237.6091833595747</v>
      </c>
      <c r="AA22" s="35">
        <f>+Z22*(1-'Dep r by equipment nipa tables'!$D14)+'Investment from Nipa Tables'!BS17</f>
        <v>2344.2076037169563</v>
      </c>
      <c r="AB22" s="35">
        <f>+AA22*(1-'Dep r by equipment nipa tables'!$D14)+'Investment from Nipa Tables'!BT17</f>
        <v>2466.3985020299774</v>
      </c>
      <c r="AC22" s="35">
        <f>+AB22*(1-'Dep r by equipment nipa tables'!$D14)+'Investment from Nipa Tables'!BU17</f>
        <v>2730.6356266484822</v>
      </c>
      <c r="AD22" s="35">
        <f>+AC22*(1-'Dep r by equipment nipa tables'!$D14)+'Investment from Nipa Tables'!BV17</f>
        <v>3164.7228288167853</v>
      </c>
      <c r="AE22" s="35">
        <f>+AD22*(1-'Dep r by equipment nipa tables'!$D14)+'Investment from Nipa Tables'!BW17</f>
        <v>3764.9235908710043</v>
      </c>
      <c r="AF22" s="35">
        <f>+AE22*(1-'Dep r by equipment nipa tables'!$D14)+'Investment from Nipa Tables'!BX17</f>
        <v>4347.1115684817687</v>
      </c>
      <c r="AG22" s="35">
        <f>+AF22*(1-'Dep r by equipment nipa tables'!$D14)+'Investment from Nipa Tables'!BY17</f>
        <v>4733.2282493486964</v>
      </c>
      <c r="AH22" s="35">
        <f>+AG22*(1-'Dep r by equipment nipa tables'!$D14)+'Investment from Nipa Tables'!BZ17</f>
        <v>5719.2920762300546</v>
      </c>
      <c r="AI22" s="35">
        <f>+AH22*(1-'Dep r by equipment nipa tables'!$D14)+'Investment from Nipa Tables'!CA17</f>
        <v>6928.3316801816864</v>
      </c>
      <c r="AJ22" s="35">
        <f>+AI22*(1-'Dep r by equipment nipa tables'!$D14)+'Investment from Nipa Tables'!CB17</f>
        <v>7780.9351168080166</v>
      </c>
      <c r="AK22" s="35">
        <f>+AJ22*(1-'Dep r by equipment nipa tables'!$D14)+'Investment from Nipa Tables'!CC17</f>
        <v>7932.3084122332675</v>
      </c>
      <c r="AL22" s="35">
        <f>+AK22*(1-'Dep r by equipment nipa tables'!$D14)+'Investment from Nipa Tables'!CD17</f>
        <v>8511.9624485155746</v>
      </c>
      <c r="AM22" s="35">
        <f>+AL22*(1-'Dep r by equipment nipa tables'!$D14)+'Investment from Nipa Tables'!CE17</f>
        <v>8038.9589806729809</v>
      </c>
      <c r="AN22" s="35">
        <f>+AM22*(1-'Dep r by equipment nipa tables'!$D14)+'Investment from Nipa Tables'!CF17</f>
        <v>7781.196979129083</v>
      </c>
      <c r="AO22" s="35">
        <f>+AN22*(1-'Dep r by equipment nipa tables'!$D14)+'Investment from Nipa Tables'!CG17</f>
        <v>7974.5275124373038</v>
      </c>
      <c r="AP22" s="35">
        <f>+AO22*(1-'Dep r by equipment nipa tables'!$D14)+'Investment from Nipa Tables'!CH17</f>
        <v>8055.2871696562925</v>
      </c>
      <c r="AQ22" s="35">
        <f>+AP22*(1-'Dep r by equipment nipa tables'!$D14)+'Investment from Nipa Tables'!CI17</f>
        <v>8143.8587748514201</v>
      </c>
      <c r="AR22" s="35">
        <f>+AQ22*(1-'Dep r by equipment nipa tables'!$D14)+'Investment from Nipa Tables'!CJ17</f>
        <v>8416.9666369181832</v>
      </c>
      <c r="AS22" s="35">
        <f>+AR22*(1-'Dep r by equipment nipa tables'!$D14)+'Investment from Nipa Tables'!CK17</f>
        <v>8368.4759851094441</v>
      </c>
      <c r="AT22" s="35">
        <f>+AS22*(1-'Dep r by equipment nipa tables'!$D14)+'Investment from Nipa Tables'!CL17</f>
        <v>9121.9038567410716</v>
      </c>
      <c r="AU22" s="35">
        <f>+AT22*(1-'Dep r by equipment nipa tables'!$D14)+'Investment from Nipa Tables'!CM17</f>
        <v>9668.2969569352535</v>
      </c>
      <c r="AV22" s="35">
        <f>+AU22*(1-'Dep r by equipment nipa tables'!$D14)+'Investment from Nipa Tables'!CN17</f>
        <v>9395.4640638677265</v>
      </c>
      <c r="AW22" s="35">
        <f>+AV22*(1-'Dep r by equipment nipa tables'!$D14)+'Investment from Nipa Tables'!CO17</f>
        <v>8830.1847822381278</v>
      </c>
      <c r="AX22" s="35">
        <f>+AW22*(1-'Dep r by equipment nipa tables'!$D14)+'Investment from Nipa Tables'!CP17</f>
        <v>8689.2156072986418</v>
      </c>
      <c r="AY22" s="35">
        <f>+AX22*(1-'Dep r by equipment nipa tables'!$D14)+'Investment from Nipa Tables'!CQ17</f>
        <v>8653.2666986267723</v>
      </c>
      <c r="AZ22" s="35">
        <f>+AY22*(1-'Dep r by equipment nipa tables'!$D14)+'Investment from Nipa Tables'!CR17</f>
        <v>8808.1882467410214</v>
      </c>
      <c r="BA22" s="35">
        <f>+AZ22*(1-'Dep r by equipment nipa tables'!$D14)+'Investment from Nipa Tables'!CS17</f>
        <v>9149.8111060482115</v>
      </c>
      <c r="BB22" s="35">
        <f>+BA22*(1-'Dep r by equipment nipa tables'!$D14)+'Investment from Nipa Tables'!CT17</f>
        <v>10205.646952430539</v>
      </c>
      <c r="BC22" s="35">
        <f>+BB22*(1-'Dep r by equipment nipa tables'!$D14)+'Investment from Nipa Tables'!CU17</f>
        <v>11218.064805098633</v>
      </c>
      <c r="BD22" s="35">
        <f>+BC22*(1-'Dep r by equipment nipa tables'!$D14)+'Investment from Nipa Tables'!CV17</f>
        <v>11856.154822426026</v>
      </c>
      <c r="BE22" s="35">
        <f>+BD22*(1-'Dep r by equipment nipa tables'!$D14)+'Investment from Nipa Tables'!CW17</f>
        <v>12279.044739923856</v>
      </c>
      <c r="BF22" s="35">
        <f>+BE22*(1-'Dep r by equipment nipa tables'!$D14)+'Investment from Nipa Tables'!CX17</f>
        <v>12025.876733894291</v>
      </c>
      <c r="BG22" s="35">
        <f>+BF22*(1-'Dep r by equipment nipa tables'!$D14)+'Investment from Nipa Tables'!CY17</f>
        <v>11383.051063249353</v>
      </c>
      <c r="BH22" s="35">
        <f>+BG22*(1-'Dep r by equipment nipa tables'!$D14)+'Investment from Nipa Tables'!CZ17</f>
        <v>10979.198824620735</v>
      </c>
      <c r="BI22" s="35">
        <f>+BH22*(1-'Dep r by equipment nipa tables'!$D14)+'Investment from Nipa Tables'!DA17</f>
        <v>10658.295656560169</v>
      </c>
      <c r="BJ22" s="35">
        <f>+BI22*(1-'Dep r by equipment nipa tables'!$D14)+'Investment from Nipa Tables'!DB17</f>
        <v>11028.795975843894</v>
      </c>
      <c r="BK22" s="35">
        <f>+BJ22*(1-'Dep r by equipment nipa tables'!$D14)+'Investment from Nipa Tables'!DC17</f>
        <v>11745.793592988586</v>
      </c>
      <c r="BL22" s="35">
        <f>+BK22*(1-'Dep r by equipment nipa tables'!$D14)+'Investment from Nipa Tables'!DD17</f>
        <v>12192.70549925355</v>
      </c>
      <c r="BM22" s="35">
        <f>+BL22*(1-'Dep r by equipment nipa tables'!$D14)+'Investment from Nipa Tables'!DE17</f>
        <v>12823.636691225445</v>
      </c>
      <c r="BN22" s="35">
        <f>+BM22*(1-'Dep r by equipment nipa tables'!$D14)+'Investment from Nipa Tables'!DF17</f>
        <v>11083.53681954833</v>
      </c>
      <c r="BO22" s="35">
        <f>+BN22*(1-'Dep r by equipment nipa tables'!$D14)+'Investment from Nipa Tables'!DG17</f>
        <v>11256.595256916087</v>
      </c>
      <c r="BP22" s="35">
        <f>+BO22*(1-'Dep r by equipment nipa tables'!$D14)+'Investment from Nipa Tables'!DH17</f>
        <v>10966.39325146169</v>
      </c>
      <c r="BQ22" s="35">
        <f>+BP22*(1-'Dep r by equipment nipa tables'!$D14)+'Investment from Nipa Tables'!DI17</f>
        <v>10143.581233497996</v>
      </c>
      <c r="BR22" s="35">
        <f>+BQ22*(1-'Dep r by equipment nipa tables'!$D14)+'Investment from Nipa Tables'!DJ17</f>
        <v>10450.134418067773</v>
      </c>
      <c r="BS22" s="35">
        <f>+BR22*(1-'Dep r by equipment nipa tables'!$D14)+'Investment from Nipa Tables'!DK17</f>
        <v>11796.627467597305</v>
      </c>
      <c r="BT22" s="35">
        <f>+BS22*(1-'Dep r by equipment nipa tables'!$D14)+'Investment from Nipa Tables'!DL17</f>
        <v>12854.238202138666</v>
      </c>
    </row>
    <row r="23" spans="1:72" x14ac:dyDescent="0.25">
      <c r="A23" s="29">
        <v>33</v>
      </c>
      <c r="B23" t="s">
        <v>113</v>
      </c>
      <c r="C23" s="35">
        <f>+'Initial Stock'!E20</f>
        <v>2882</v>
      </c>
      <c r="D23" s="35">
        <f>+C23*(1-'Dep r by equipment nipa tables'!$D15)+'Investment from Nipa Tables'!AV18</f>
        <v>3205.2121999999999</v>
      </c>
      <c r="E23" s="35">
        <f>+D23*(1-'Dep r by equipment nipa tables'!$D15)+'Investment from Nipa Tables'!AW18</f>
        <v>3794.3176816199998</v>
      </c>
      <c r="F23" s="35">
        <f>+E23*(1-'Dep r by equipment nipa tables'!$D15)+'Investment from Nipa Tables'!AX18</f>
        <v>4349.9676269570018</v>
      </c>
      <c r="G23" s="35">
        <f>+F23*(1-'Dep r by equipment nipa tables'!$D15)+'Investment from Nipa Tables'!AY18</f>
        <v>4879.1064437387713</v>
      </c>
      <c r="H23" s="35">
        <f>+G23*(1-'Dep r by equipment nipa tables'!$D15)+'Investment from Nipa Tables'!AZ18</f>
        <v>5397.8597940219697</v>
      </c>
      <c r="I23" s="35">
        <f>+H23*(1-'Dep r by equipment nipa tables'!$D15)+'Investment from Nipa Tables'!BA18</f>
        <v>5863.4521243067793</v>
      </c>
      <c r="J23" s="35">
        <f>+I23*(1-'Dep r by equipment nipa tables'!$D15)+'Investment from Nipa Tables'!BB18</f>
        <v>6170.1511188510103</v>
      </c>
      <c r="K23" s="35">
        <f>+J23*(1-'Dep r by equipment nipa tables'!$D15)+'Investment from Nipa Tables'!BC18</f>
        <v>6386.6903019384763</v>
      </c>
      <c r="L23" s="35">
        <f>+K23*(1-'Dep r by equipment nipa tables'!$D15)+'Investment from Nipa Tables'!BD18</f>
        <v>6628.6995153399303</v>
      </c>
      <c r="M23" s="35">
        <f>+L23*(1-'Dep r by equipment nipa tables'!$D15)+'Investment from Nipa Tables'!BE18</f>
        <v>6737.1758424813524</v>
      </c>
      <c r="N23" s="35">
        <f>+M23*(1-'Dep r by equipment nipa tables'!$D15)+'Investment from Nipa Tables'!BF18</f>
        <v>6822.8628106528013</v>
      </c>
      <c r="O23" s="35">
        <f>+N23*(1-'Dep r by equipment nipa tables'!$D15)+'Investment from Nipa Tables'!BG18</f>
        <v>7241.4472852768358</v>
      </c>
      <c r="P23" s="35">
        <f>+O23*(1-'Dep r by equipment nipa tables'!$D15)+'Investment from Nipa Tables'!BH18</f>
        <v>7616.6806503426969</v>
      </c>
      <c r="Q23" s="35">
        <f>+P23*(1-'Dep r by equipment nipa tables'!$D15)+'Investment from Nipa Tables'!BI18</f>
        <v>7829.6740016672929</v>
      </c>
      <c r="R23" s="35">
        <f>+Q23*(1-'Dep r by equipment nipa tables'!$D15)+'Investment from Nipa Tables'!BJ18</f>
        <v>7991.5554368707189</v>
      </c>
      <c r="S23" s="35">
        <f>+R23*(1-'Dep r by equipment nipa tables'!$D15)+'Investment from Nipa Tables'!BK18</f>
        <v>8215.3510508636609</v>
      </c>
      <c r="T23" s="35">
        <f>+S23*(1-'Dep r by equipment nipa tables'!$D15)+'Investment from Nipa Tables'!BL18</f>
        <v>8729.7611619668351</v>
      </c>
      <c r="U23" s="35">
        <f>+T23*(1-'Dep r by equipment nipa tables'!$D15)+'Investment from Nipa Tables'!BM18</f>
        <v>9246.5223209709438</v>
      </c>
      <c r="V23" s="35">
        <f>+U23*(1-'Dep r by equipment nipa tables'!$D15)+'Investment from Nipa Tables'!BN18</f>
        <v>9955.3573393284696</v>
      </c>
      <c r="W23" s="35">
        <f>+V23*(1-'Dep r by equipment nipa tables'!$D15)+'Investment from Nipa Tables'!BO18</f>
        <v>10795.620709021643</v>
      </c>
      <c r="X23" s="35">
        <f>+W23*(1-'Dep r by equipment nipa tables'!$D15)+'Investment from Nipa Tables'!BP18</f>
        <v>11755.817027427991</v>
      </c>
      <c r="Y23" s="35">
        <f>+X23*(1-'Dep r by equipment nipa tables'!$D15)+'Investment from Nipa Tables'!BQ18</f>
        <v>12434.80619989423</v>
      </c>
      <c r="Z23" s="35">
        <f>+Y23*(1-'Dep r by equipment nipa tables'!$D15)+'Investment from Nipa Tables'!BR18</f>
        <v>13339.742548926701</v>
      </c>
      <c r="AA23" s="35">
        <f>+Z23*(1-'Dep r by equipment nipa tables'!$D15)+'Investment from Nipa Tables'!BS18</f>
        <v>14606.986902408242</v>
      </c>
      <c r="AB23" s="35">
        <f>+AA23*(1-'Dep r by equipment nipa tables'!$D15)+'Investment from Nipa Tables'!BT18</f>
        <v>15725.82314661431</v>
      </c>
      <c r="AC23" s="35">
        <f>+AB23*(1-'Dep r by equipment nipa tables'!$D15)+'Investment from Nipa Tables'!BU18</f>
        <v>17144.748597628481</v>
      </c>
      <c r="AD23" s="35">
        <f>+AC23*(1-'Dep r by equipment nipa tables'!$D15)+'Investment from Nipa Tables'!BV18</f>
        <v>19465.382737968081</v>
      </c>
      <c r="AE23" s="35">
        <f>+AD23*(1-'Dep r by equipment nipa tables'!$D15)+'Investment from Nipa Tables'!BW18</f>
        <v>22029.414113161645</v>
      </c>
      <c r="AF23" s="35">
        <f>+AE23*(1-'Dep r by equipment nipa tables'!$D15)+'Investment from Nipa Tables'!BX18</f>
        <v>25385.146189219886</v>
      </c>
      <c r="AG23" s="35">
        <f>+AF23*(1-'Dep r by equipment nipa tables'!$D15)+'Investment from Nipa Tables'!BY18</f>
        <v>28334.237453510861</v>
      </c>
      <c r="AH23" s="35">
        <f>+AG23*(1-'Dep r by equipment nipa tables'!$D15)+'Investment from Nipa Tables'!BZ18</f>
        <v>31521.63085774193</v>
      </c>
      <c r="AI23" s="35">
        <f>+AH23*(1-'Dep r by equipment nipa tables'!$D15)+'Investment from Nipa Tables'!CA18</f>
        <v>35192.230579614159</v>
      </c>
      <c r="AJ23" s="35">
        <f>+AI23*(1-'Dep r by equipment nipa tables'!$D15)+'Investment from Nipa Tables'!CB18</f>
        <v>39609.066594277654</v>
      </c>
      <c r="AK23" s="35">
        <f>+AJ23*(1-'Dep r by equipment nipa tables'!$D15)+'Investment from Nipa Tables'!CC18</f>
        <v>42708.157642812315</v>
      </c>
      <c r="AL23" s="35">
        <f>+AK23*(1-'Dep r by equipment nipa tables'!$D15)+'Investment from Nipa Tables'!CD18</f>
        <v>46003.86585672474</v>
      </c>
      <c r="AM23" s="35">
        <f>+AL23*(1-'Dep r by equipment nipa tables'!$D15)+'Investment from Nipa Tables'!CE18</f>
        <v>47008.010072216894</v>
      </c>
      <c r="AN23" s="35">
        <f>+AM23*(1-'Dep r by equipment nipa tables'!$D15)+'Investment from Nipa Tables'!CF18</f>
        <v>46946.765684702521</v>
      </c>
      <c r="AO23" s="35">
        <f>+AN23*(1-'Dep r by equipment nipa tables'!$D15)+'Investment from Nipa Tables'!CG18</f>
        <v>47140.742010476097</v>
      </c>
      <c r="AP23" s="35">
        <f>+AO23*(1-'Dep r by equipment nipa tables'!$D15)+'Investment from Nipa Tables'!CH18</f>
        <v>46523.848527440961</v>
      </c>
      <c r="AQ23" s="35">
        <f>+AP23*(1-'Dep r by equipment nipa tables'!$D15)+'Investment from Nipa Tables'!CI18</f>
        <v>45915.686786055674</v>
      </c>
      <c r="AR23" s="35">
        <f>+AQ23*(1-'Dep r by equipment nipa tables'!$D15)+'Investment from Nipa Tables'!CJ18</f>
        <v>45033.227313979711</v>
      </c>
      <c r="AS23" s="35">
        <f>+AR23*(1-'Dep r by equipment nipa tables'!$D15)+'Investment from Nipa Tables'!CK18</f>
        <v>45698.809813661501</v>
      </c>
      <c r="AT23" s="35">
        <f>+AS23*(1-'Dep r by equipment nipa tables'!$D15)+'Investment from Nipa Tables'!CL18</f>
        <v>48245.920136630812</v>
      </c>
      <c r="AU23" s="35">
        <f>+AT23*(1-'Dep r by equipment nipa tables'!$D15)+'Investment from Nipa Tables'!CM18</f>
        <v>51389.726152522038</v>
      </c>
      <c r="AV23" s="35">
        <f>+AU23*(1-'Dep r by equipment nipa tables'!$D15)+'Investment from Nipa Tables'!CN18</f>
        <v>52601.877439139687</v>
      </c>
      <c r="AW23" s="35">
        <f>+AV23*(1-'Dep r by equipment nipa tables'!$D15)+'Investment from Nipa Tables'!CO18</f>
        <v>52906.116089065115</v>
      </c>
      <c r="AX23" s="35">
        <f>+AW23*(1-'Dep r by equipment nipa tables'!$D15)+'Investment from Nipa Tables'!CP18</f>
        <v>54182.485002164336</v>
      </c>
      <c r="AY23" s="35">
        <f>+AX23*(1-'Dep r by equipment nipa tables'!$D15)+'Investment from Nipa Tables'!CQ18</f>
        <v>56087.370020409158</v>
      </c>
      <c r="AZ23" s="35">
        <f>+AY23*(1-'Dep r by equipment nipa tables'!$D15)+'Investment from Nipa Tables'!CR18</f>
        <v>58220.669095002915</v>
      </c>
      <c r="BA23" s="35">
        <f>+AZ23*(1-'Dep r by equipment nipa tables'!$D15)+'Investment from Nipa Tables'!CS18</f>
        <v>60489.452208702074</v>
      </c>
      <c r="BB23" s="35">
        <f>+BA23*(1-'Dep r by equipment nipa tables'!$D15)+'Investment from Nipa Tables'!CT18</f>
        <v>62851.745793296097</v>
      </c>
      <c r="BC23" s="35">
        <f>+BB23*(1-'Dep r by equipment nipa tables'!$D15)+'Investment from Nipa Tables'!CU18</f>
        <v>65508.524964266486</v>
      </c>
      <c r="BD23" s="35">
        <f>+BC23*(1-'Dep r by equipment nipa tables'!$D15)+'Investment from Nipa Tables'!CV18</f>
        <v>65176.069870979467</v>
      </c>
      <c r="BE23" s="35">
        <f>+BD23*(1-'Dep r by equipment nipa tables'!$D15)+'Investment from Nipa Tables'!CW18</f>
        <v>65243.811233190987</v>
      </c>
      <c r="BF23" s="35">
        <f>+BE23*(1-'Dep r by equipment nipa tables'!$D15)+'Investment from Nipa Tables'!CX18</f>
        <v>66564.565888797777</v>
      </c>
      <c r="BG23" s="35">
        <f>+BF23*(1-'Dep r by equipment nipa tables'!$D15)+'Investment from Nipa Tables'!CY18</f>
        <v>68590.603570508509</v>
      </c>
      <c r="BH23" s="35">
        <f>+BG23*(1-'Dep r by equipment nipa tables'!$D15)+'Investment from Nipa Tables'!CZ18</f>
        <v>71446.771409545559</v>
      </c>
      <c r="BI23" s="35">
        <f>+BH23*(1-'Dep r by equipment nipa tables'!$D15)+'Investment from Nipa Tables'!DA18</f>
        <v>75190.197060360137</v>
      </c>
      <c r="BJ23" s="35">
        <f>+BI23*(1-'Dep r by equipment nipa tables'!$D15)+'Investment from Nipa Tables'!DB18</f>
        <v>79831.272826943678</v>
      </c>
      <c r="BK23" s="35">
        <f>+BJ23*(1-'Dep r by equipment nipa tables'!$D15)+'Investment from Nipa Tables'!DC18</f>
        <v>83601.165760647011</v>
      </c>
      <c r="BL23" s="35">
        <f>+BK23*(1-'Dep r by equipment nipa tables'!$D15)+'Investment from Nipa Tables'!DD18</f>
        <v>87177.588317466725</v>
      </c>
      <c r="BM23" s="35">
        <f>+BL23*(1-'Dep r by equipment nipa tables'!$D15)+'Investment from Nipa Tables'!DE18</f>
        <v>93356.350654837399</v>
      </c>
      <c r="BN23" s="35">
        <f>+BM23*(1-'Dep r by equipment nipa tables'!$D15)+'Investment from Nipa Tables'!DF18</f>
        <v>99692.636912632064</v>
      </c>
      <c r="BO23" s="35">
        <f>+BN23*(1-'Dep r by equipment nipa tables'!$D15)+'Investment from Nipa Tables'!DG18</f>
        <v>104683.87502063274</v>
      </c>
      <c r="BP23" s="35">
        <f>+BO23*(1-'Dep r by equipment nipa tables'!$D15)+'Investment from Nipa Tables'!DH18</f>
        <v>111110.64615570013</v>
      </c>
      <c r="BQ23" s="35">
        <f>+BP23*(1-'Dep r by equipment nipa tables'!$D15)+'Investment from Nipa Tables'!DI18</f>
        <v>121306.70097394308</v>
      </c>
      <c r="BR23" s="35">
        <f>+BQ23*(1-'Dep r by equipment nipa tables'!$D15)+'Investment from Nipa Tables'!DJ18</f>
        <v>133941.64092911518</v>
      </c>
      <c r="BS23" s="35">
        <f>+BR23*(1-'Dep r by equipment nipa tables'!$D15)+'Investment from Nipa Tables'!DK18</f>
        <v>145768.92146357248</v>
      </c>
      <c r="BT23" s="35">
        <f>+BS23*(1-'Dep r by equipment nipa tables'!$D15)+'Investment from Nipa Tables'!DL18</f>
        <v>149746.76562301727</v>
      </c>
    </row>
    <row r="24" spans="1:72" x14ac:dyDescent="0.25">
      <c r="A24" s="29">
        <v>36</v>
      </c>
      <c r="B24" t="s">
        <v>117</v>
      </c>
      <c r="C24" s="35">
        <f>+'Initial Stock'!E21</f>
        <v>1463</v>
      </c>
      <c r="D24" s="35">
        <f>+C24*(1-'Dep r by equipment nipa tables'!$D16)+'Investment from Nipa Tables'!AV19</f>
        <v>1739.2349999999999</v>
      </c>
      <c r="E24" s="35">
        <f>+D24*(1-'Dep r by equipment nipa tables'!$D16)+'Investment from Nipa Tables'!AW19</f>
        <v>2138.6535749999998</v>
      </c>
      <c r="F24" s="35">
        <f>+E24*(1-'Dep r by equipment nipa tables'!$D16)+'Investment from Nipa Tables'!AX19</f>
        <v>2255.1622708750001</v>
      </c>
      <c r="G24" s="35">
        <f>+F24*(1-'Dep r by equipment nipa tables'!$D16)+'Investment from Nipa Tables'!AY19</f>
        <v>2418.6121188893749</v>
      </c>
      <c r="H24" s="35">
        <f>+G24*(1-'Dep r by equipment nipa tables'!$D16)+'Investment from Nipa Tables'!AZ19</f>
        <v>2659.7272404615214</v>
      </c>
      <c r="I24" s="35">
        <f>+H24*(1-'Dep r by equipment nipa tables'!$D16)+'Investment from Nipa Tables'!BA19</f>
        <v>2946.4695181899856</v>
      </c>
      <c r="J24" s="35">
        <f>+I24*(1-'Dep r by equipment nipa tables'!$D16)+'Investment from Nipa Tables'!BB19</f>
        <v>3150.7667428705377</v>
      </c>
      <c r="K24" s="35">
        <f>+J24*(1-'Dep r by equipment nipa tables'!$D16)+'Investment from Nipa Tables'!BC19</f>
        <v>3211.3978977256043</v>
      </c>
      <c r="L24" s="35">
        <f>+K24*(1-'Dep r by equipment nipa tables'!$D16)+'Investment from Nipa Tables'!BD19</f>
        <v>3450.6312235781356</v>
      </c>
      <c r="M24" s="35">
        <f>+L24*(1-'Dep r by equipment nipa tables'!$D16)+'Investment from Nipa Tables'!BE19</f>
        <v>3824.7833839235245</v>
      </c>
      <c r="N24" s="35">
        <f>+M24*(1-'Dep r by equipment nipa tables'!$D16)+'Investment from Nipa Tables'!BF19</f>
        <v>4043.9419594153783</v>
      </c>
      <c r="O24" s="35">
        <f>+N24*(1-'Dep r by equipment nipa tables'!$D16)+'Investment from Nipa Tables'!BG19</f>
        <v>4279.130955705994</v>
      </c>
      <c r="P24" s="35">
        <f>+O24*(1-'Dep r by equipment nipa tables'!$D16)+'Investment from Nipa Tables'!BH19</f>
        <v>4643.865657571565</v>
      </c>
      <c r="Q24" s="35">
        <f>+P24*(1-'Dep r by equipment nipa tables'!$D16)+'Investment from Nipa Tables'!BI19</f>
        <v>4840.0664806479726</v>
      </c>
      <c r="R24" s="35">
        <f>+Q24*(1-'Dep r by equipment nipa tables'!$D16)+'Investment from Nipa Tables'!BJ19</f>
        <v>4940.8561761475366</v>
      </c>
      <c r="S24" s="35">
        <f>+R24*(1-'Dep r by equipment nipa tables'!$D16)+'Investment from Nipa Tables'!BK19</f>
        <v>5099.0234688446681</v>
      </c>
      <c r="T24" s="35">
        <f>+S24*(1-'Dep r by equipment nipa tables'!$D16)+'Investment from Nipa Tables'!BL19</f>
        <v>5559.6748311737447</v>
      </c>
      <c r="U24" s="35">
        <f>+T24*(1-'Dep r by equipment nipa tables'!$D16)+'Investment from Nipa Tables'!BM19</f>
        <v>6220.9252323418141</v>
      </c>
      <c r="V24" s="35">
        <f>+U24*(1-'Dep r by equipment nipa tables'!$D16)+'Investment from Nipa Tables'!BN19</f>
        <v>6989.6818213288325</v>
      </c>
      <c r="W24" s="35">
        <f>+V24*(1-'Dep r by equipment nipa tables'!$D16)+'Investment from Nipa Tables'!BO19</f>
        <v>7847.2811390228635</v>
      </c>
      <c r="X24" s="35">
        <f>+W24*(1-'Dep r by equipment nipa tables'!$D16)+'Investment from Nipa Tables'!BP19</f>
        <v>8562.9525624743183</v>
      </c>
      <c r="Y24" s="35">
        <f>+X24*(1-'Dep r by equipment nipa tables'!$D16)+'Investment from Nipa Tables'!BQ19</f>
        <v>9360.6949152907982</v>
      </c>
      <c r="Z24" s="35">
        <f>+Y24*(1-'Dep r by equipment nipa tables'!$D16)+'Investment from Nipa Tables'!BR19</f>
        <v>10254.787203420725</v>
      </c>
      <c r="AA24" s="35">
        <f>+Z24*(1-'Dep r by equipment nipa tables'!$D16)+'Investment from Nipa Tables'!BS19</f>
        <v>11070.295186890513</v>
      </c>
      <c r="AB24" s="35">
        <f>+AA24*(1-'Dep r by equipment nipa tables'!$D16)+'Investment from Nipa Tables'!BT19</f>
        <v>11849.399432922482</v>
      </c>
      <c r="AC24" s="35">
        <f>+AB24*(1-'Dep r by equipment nipa tables'!$D16)+'Investment from Nipa Tables'!BU19</f>
        <v>13092.742520819498</v>
      </c>
      <c r="AD24" s="35">
        <f>+AC24*(1-'Dep r by equipment nipa tables'!$D16)+'Investment from Nipa Tables'!BV19</f>
        <v>14808.367430092476</v>
      </c>
      <c r="AE24" s="35">
        <f>+AD24*(1-'Dep r by equipment nipa tables'!$D16)+'Investment from Nipa Tables'!BW19</f>
        <v>16901.070478428141</v>
      </c>
      <c r="AF24" s="35">
        <f>+AE24*(1-'Dep r by equipment nipa tables'!$D16)+'Investment from Nipa Tables'!BX19</f>
        <v>18560.404554271779</v>
      </c>
      <c r="AG24" s="35">
        <f>+AF24*(1-'Dep r by equipment nipa tables'!$D16)+'Investment from Nipa Tables'!BY19</f>
        <v>20213.541848359651</v>
      </c>
      <c r="AH24" s="35">
        <f>+AG24*(1-'Dep r by equipment nipa tables'!$D16)+'Investment from Nipa Tables'!BZ19</f>
        <v>23453.442861863903</v>
      </c>
      <c r="AI24" s="35">
        <f>+AH24*(1-'Dep r by equipment nipa tables'!$D16)+'Investment from Nipa Tables'!CA19</f>
        <v>28367.159218274999</v>
      </c>
      <c r="AJ24" s="35">
        <f>+AI24*(1-'Dep r by equipment nipa tables'!$D16)+'Investment from Nipa Tables'!CB19</f>
        <v>32864.249539442375</v>
      </c>
      <c r="AK24" s="35">
        <f>+AJ24*(1-'Dep r by equipment nipa tables'!$D16)+'Investment from Nipa Tables'!CC19</f>
        <v>35737.290860828805</v>
      </c>
      <c r="AL24" s="35">
        <f>+AK24*(1-'Dep r by equipment nipa tables'!$D16)+'Investment from Nipa Tables'!CD19</f>
        <v>38045.010777400341</v>
      </c>
      <c r="AM24" s="35">
        <f>+AL24*(1-'Dep r by equipment nipa tables'!$D16)+'Investment from Nipa Tables'!CE19</f>
        <v>37748.034106903287</v>
      </c>
      <c r="AN24" s="35">
        <f>+AM24*(1-'Dep r by equipment nipa tables'!$D16)+'Investment from Nipa Tables'!CF19</f>
        <v>38109.088820333272</v>
      </c>
      <c r="AO24" s="35">
        <f>+AN24*(1-'Dep r by equipment nipa tables'!$D16)+'Investment from Nipa Tables'!CG19</f>
        <v>40672.180053181612</v>
      </c>
      <c r="AP24" s="35">
        <f>+AO24*(1-'Dep r by equipment nipa tables'!$D16)+'Investment from Nipa Tables'!CH19</f>
        <v>43881.992144938464</v>
      </c>
      <c r="AQ24" s="35">
        <f>+AP24*(1-'Dep r by equipment nipa tables'!$D16)+'Investment from Nipa Tables'!CI19</f>
        <v>46469.283362472997</v>
      </c>
      <c r="AR24" s="35">
        <f>+AQ24*(1-'Dep r by equipment nipa tables'!$D16)+'Investment from Nipa Tables'!CJ19</f>
        <v>47892.544441289683</v>
      </c>
      <c r="AS24" s="35">
        <f>+AR24*(1-'Dep r by equipment nipa tables'!$D16)+'Investment from Nipa Tables'!CK19</f>
        <v>49402.200052889784</v>
      </c>
      <c r="AT24" s="35">
        <f>+AS24*(1-'Dep r by equipment nipa tables'!$D16)+'Investment from Nipa Tables'!CL19</f>
        <v>52795.859044691868</v>
      </c>
      <c r="AU24" s="35">
        <f>+AT24*(1-'Dep r by equipment nipa tables'!$D16)+'Investment from Nipa Tables'!CM19</f>
        <v>56127.500892764627</v>
      </c>
      <c r="AV24" s="35">
        <f>+AU24*(1-'Dep r by equipment nipa tables'!$D16)+'Investment from Nipa Tables'!CN19</f>
        <v>55138.738254386109</v>
      </c>
      <c r="AW24" s="35">
        <f>+AV24*(1-'Dep r by equipment nipa tables'!$D16)+'Investment from Nipa Tables'!CO19</f>
        <v>54610.23382495626</v>
      </c>
      <c r="AX24" s="35">
        <f>+AW24*(1-'Dep r by equipment nipa tables'!$D16)+'Investment from Nipa Tables'!CP19</f>
        <v>56570.647582088037</v>
      </c>
      <c r="AY24" s="35">
        <f>+AX24*(1-'Dep r by equipment nipa tables'!$D16)+'Investment from Nipa Tables'!CQ19</f>
        <v>59891.197206864388</v>
      </c>
      <c r="AZ24" s="35">
        <f>+AY24*(1-'Dep r by equipment nipa tables'!$D16)+'Investment from Nipa Tables'!CR19</f>
        <v>64337.061639800406</v>
      </c>
      <c r="BA24" s="35">
        <f>+AZ24*(1-'Dep r by equipment nipa tables'!$D16)+'Investment from Nipa Tables'!CS19</f>
        <v>70065.817085631337</v>
      </c>
      <c r="BB24" s="35">
        <f>+BA24*(1-'Dep r by equipment nipa tables'!$D16)+'Investment from Nipa Tables'!CT19</f>
        <v>75609.615437358472</v>
      </c>
      <c r="BC24" s="35">
        <f>+BB24*(1-'Dep r by equipment nipa tables'!$D16)+'Investment from Nipa Tables'!CU19</f>
        <v>82886.125044567918</v>
      </c>
      <c r="BD24" s="35">
        <f>+BC24*(1-'Dep r by equipment nipa tables'!$D16)+'Investment from Nipa Tables'!CV19</f>
        <v>89903.775662659886</v>
      </c>
      <c r="BE24" s="35">
        <f>+BD24*(1-'Dep r by equipment nipa tables'!$D16)+'Investment from Nipa Tables'!CW19</f>
        <v>96448.690434947595</v>
      </c>
      <c r="BF24" s="35">
        <f>+BE24*(1-'Dep r by equipment nipa tables'!$D16)+'Investment from Nipa Tables'!CX19</f>
        <v>100153.14341753072</v>
      </c>
      <c r="BG24" s="35">
        <f>+BF24*(1-'Dep r by equipment nipa tables'!$D16)+'Investment from Nipa Tables'!CY19</f>
        <v>102373.40618781345</v>
      </c>
      <c r="BH24" s="35">
        <f>+BG24*(1-'Dep r by equipment nipa tables'!$D16)+'Investment from Nipa Tables'!CZ19</f>
        <v>105393.52822870236</v>
      </c>
      <c r="BI24" s="35">
        <f>+BH24*(1-'Dep r by equipment nipa tables'!$D16)+'Investment from Nipa Tables'!DA19</f>
        <v>111778.53135325349</v>
      </c>
      <c r="BJ24" s="35">
        <f>+BI24*(1-'Dep r by equipment nipa tables'!$D16)+'Investment from Nipa Tables'!DB19</f>
        <v>123552.85899349921</v>
      </c>
      <c r="BK24" s="35">
        <f>+BJ24*(1-'Dep r by equipment nipa tables'!$D16)+'Investment from Nipa Tables'!DC19</f>
        <v>138311.16584950683</v>
      </c>
      <c r="BL24" s="35">
        <f>+BK24*(1-'Dep r by equipment nipa tables'!$D16)+'Investment from Nipa Tables'!DD19</f>
        <v>149839.93514283327</v>
      </c>
      <c r="BM24" s="35">
        <f>+BL24*(1-'Dep r by equipment nipa tables'!$D16)+'Investment from Nipa Tables'!DE19</f>
        <v>158088.74519569409</v>
      </c>
      <c r="BN24" s="35">
        <f>+BM24*(1-'Dep r by equipment nipa tables'!$D16)+'Investment from Nipa Tables'!DF19</f>
        <v>152980.98969036152</v>
      </c>
      <c r="BO24" s="35">
        <f>+BN24*(1-'Dep r by equipment nipa tables'!$D16)+'Investment from Nipa Tables'!DG19</f>
        <v>157950.93628835547</v>
      </c>
      <c r="BP24" s="35">
        <f>+BO24*(1-'Dep r by equipment nipa tables'!$D16)+'Investment from Nipa Tables'!DH19</f>
        <v>163997.54116366038</v>
      </c>
      <c r="BQ24" s="35">
        <f>+BP24*(1-'Dep r by equipment nipa tables'!$D16)+'Investment from Nipa Tables'!DI19</f>
        <v>174719.92228329301</v>
      </c>
      <c r="BR24" s="35">
        <f>+BQ24*(1-'Dep r by equipment nipa tables'!$D16)+'Investment from Nipa Tables'!DJ19</f>
        <v>180956.33432938257</v>
      </c>
      <c r="BS24" s="35">
        <f>+BR24*(1-'Dep r by equipment nipa tables'!$D16)+'Investment from Nipa Tables'!DK19</f>
        <v>191174.10250832827</v>
      </c>
      <c r="BT24" s="35">
        <f>+BS24*(1-'Dep r by equipment nipa tables'!$D16)+'Investment from Nipa Tables'!DL19</f>
        <v>200472.11661953738</v>
      </c>
    </row>
    <row r="25" spans="1:72" x14ac:dyDescent="0.25">
      <c r="A25" s="29">
        <v>39</v>
      </c>
      <c r="B25" t="s">
        <v>121</v>
      </c>
      <c r="C25" s="35">
        <f>+'Initial Stock'!E22</f>
        <v>1333</v>
      </c>
      <c r="D25" s="35">
        <f>+C25*(1-'Dep r by equipment nipa tables'!$D17)+'Investment from Nipa Tables'!AV20</f>
        <v>1376.05</v>
      </c>
      <c r="E25" s="35">
        <f>+D25*(1-'Dep r by equipment nipa tables'!$D17)+'Investment from Nipa Tables'!AW20</f>
        <v>1501.6424999999999</v>
      </c>
      <c r="F25" s="35">
        <f>+E25*(1-'Dep r by equipment nipa tables'!$D17)+'Investment from Nipa Tables'!AX20</f>
        <v>1544.396125</v>
      </c>
      <c r="G25" s="35">
        <f>+F25*(1-'Dep r by equipment nipa tables'!$D17)+'Investment from Nipa Tables'!AY20</f>
        <v>1644.73670625</v>
      </c>
      <c r="H25" s="35">
        <f>+G25*(1-'Dep r by equipment nipa tables'!$D17)+'Investment from Nipa Tables'!AZ20</f>
        <v>1847.0262003124999</v>
      </c>
      <c r="I25" s="35">
        <f>+H25*(1-'Dep r by equipment nipa tables'!$D17)+'Investment from Nipa Tables'!BA20</f>
        <v>2020.972270265625</v>
      </c>
      <c r="J25" s="35">
        <f>+I25*(1-'Dep r by equipment nipa tables'!$D17)+'Investment from Nipa Tables'!BB20</f>
        <v>2153.8264297257811</v>
      </c>
      <c r="K25" s="35">
        <f>+J25*(1-'Dep r by equipment nipa tables'!$D17)+'Investment from Nipa Tables'!BC20</f>
        <v>2239.7524652669135</v>
      </c>
      <c r="L25" s="35">
        <f>+K25*(1-'Dep r by equipment nipa tables'!$D17)+'Investment from Nipa Tables'!BD20</f>
        <v>2460.7895954768765</v>
      </c>
      <c r="M25" s="35">
        <f>+L25*(1-'Dep r by equipment nipa tables'!$D17)+'Investment from Nipa Tables'!BE20</f>
        <v>2708.6711561553448</v>
      </c>
      <c r="N25" s="35">
        <f>+M25*(1-'Dep r by equipment nipa tables'!$D17)+'Investment from Nipa Tables'!BF20</f>
        <v>2931.370482732043</v>
      </c>
      <c r="O25" s="35">
        <f>+N25*(1-'Dep r by equipment nipa tables'!$D17)+'Investment from Nipa Tables'!BG20</f>
        <v>2915.6649103222367</v>
      </c>
      <c r="P25" s="35">
        <f>+O25*(1-'Dep r by equipment nipa tables'!$D17)+'Investment from Nipa Tables'!BH20</f>
        <v>2983.3151737739013</v>
      </c>
      <c r="Q25" s="35">
        <f>+P25*(1-'Dep r by equipment nipa tables'!$D17)+'Investment from Nipa Tables'!BI20</f>
        <v>3003.817897707816</v>
      </c>
      <c r="R25" s="35">
        <f>+Q25*(1-'Dep r by equipment nipa tables'!$D17)+'Investment from Nipa Tables'!BJ20</f>
        <v>2979.2452130516435</v>
      </c>
      <c r="S25" s="35">
        <f>+R25*(1-'Dep r by equipment nipa tables'!$D17)+'Investment from Nipa Tables'!BK20</f>
        <v>2953.3584310938968</v>
      </c>
      <c r="T25" s="35">
        <f>+S25*(1-'Dep r by equipment nipa tables'!$D17)+'Investment from Nipa Tables'!BL20</f>
        <v>3047.3546664298124</v>
      </c>
      <c r="U25" s="35">
        <f>+T25*(1-'Dep r by equipment nipa tables'!$D17)+'Investment from Nipa Tables'!BM20</f>
        <v>3199.2514664653404</v>
      </c>
      <c r="V25" s="35">
        <f>+U25*(1-'Dep r by equipment nipa tables'!$D17)+'Investment from Nipa Tables'!BN20</f>
        <v>3406.3637464955391</v>
      </c>
      <c r="W25" s="35">
        <f>+V25*(1-'Dep r by equipment nipa tables'!$D17)+'Investment from Nipa Tables'!BO20</f>
        <v>3625.4091845212083</v>
      </c>
      <c r="X25" s="35">
        <f>+W25*(1-'Dep r by equipment nipa tables'!$D17)+'Investment from Nipa Tables'!BP20</f>
        <v>3644.5978068430268</v>
      </c>
      <c r="Y25" s="35">
        <f>+X25*(1-'Dep r by equipment nipa tables'!$D17)+'Investment from Nipa Tables'!BQ20</f>
        <v>3701.9081358165727</v>
      </c>
      <c r="Z25" s="35">
        <f>+Y25*(1-'Dep r by equipment nipa tables'!$D17)+'Investment from Nipa Tables'!BR20</f>
        <v>3814.6219154440869</v>
      </c>
      <c r="AA25" s="35">
        <f>+Z25*(1-'Dep r by equipment nipa tables'!$D17)+'Investment from Nipa Tables'!BS20</f>
        <v>4174.4286281274744</v>
      </c>
      <c r="AB25" s="35">
        <f>+AA25*(1-'Dep r by equipment nipa tables'!$D17)+'Investment from Nipa Tables'!BT20</f>
        <v>4631.2643339083534</v>
      </c>
      <c r="AC25" s="35">
        <f>+AB25*(1-'Dep r by equipment nipa tables'!$D17)+'Investment from Nipa Tables'!BU20</f>
        <v>4840.5746838221003</v>
      </c>
      <c r="AD25" s="35">
        <f>+AC25*(1-'Dep r by equipment nipa tables'!$D17)+'Investment from Nipa Tables'!BV20</f>
        <v>5254.4884812487853</v>
      </c>
      <c r="AE25" s="35">
        <f>+AD25*(1-'Dep r by equipment nipa tables'!$D17)+'Investment from Nipa Tables'!BW20</f>
        <v>6165.3152090614676</v>
      </c>
      <c r="AF25" s="35">
        <f>+AE25*(1-'Dep r by equipment nipa tables'!$D17)+'Investment from Nipa Tables'!BX20</f>
        <v>7895.5179277022471</v>
      </c>
      <c r="AG25" s="35">
        <f>+AF25*(1-'Dep r by equipment nipa tables'!$D17)+'Investment from Nipa Tables'!BY20</f>
        <v>9712.1902385469111</v>
      </c>
      <c r="AH25" s="35">
        <f>+AG25*(1-'Dep r by equipment nipa tables'!$D17)+'Investment from Nipa Tables'!BZ20</f>
        <v>11814.361702764874</v>
      </c>
      <c r="AI25" s="35">
        <f>+AH25*(1-'Dep r by equipment nipa tables'!$D17)+'Investment from Nipa Tables'!CA20</f>
        <v>13690.207447350143</v>
      </c>
      <c r="AJ25" s="35">
        <f>+AI25*(1-'Dep r by equipment nipa tables'!$D17)+'Investment from Nipa Tables'!CB20</f>
        <v>15519.676330247621</v>
      </c>
      <c r="AK25" s="35">
        <f>+AJ25*(1-'Dep r by equipment nipa tables'!$D17)+'Investment from Nipa Tables'!CC20</f>
        <v>17689.724880710477</v>
      </c>
      <c r="AL25" s="35">
        <f>+AK25*(1-'Dep r by equipment nipa tables'!$D17)+'Investment from Nipa Tables'!CD20</f>
        <v>22674.266148603907</v>
      </c>
      <c r="AM25" s="35">
        <f>+AL25*(1-'Dep r by equipment nipa tables'!$D17)+'Investment from Nipa Tables'!CE20</f>
        <v>24825.126226313321</v>
      </c>
      <c r="AN25" s="35">
        <f>+AM25*(1-'Dep r by equipment nipa tables'!$D17)+'Investment from Nipa Tables'!CF20</f>
        <v>24301.357292366323</v>
      </c>
      <c r="AO25" s="35">
        <f>+AN25*(1-'Dep r by equipment nipa tables'!$D17)+'Investment from Nipa Tables'!CG20</f>
        <v>23470.153698511374</v>
      </c>
      <c r="AP25" s="35">
        <f>+AO25*(1-'Dep r by equipment nipa tables'!$D17)+'Investment from Nipa Tables'!CH20</f>
        <v>22416.630643734668</v>
      </c>
      <c r="AQ25" s="35">
        <f>+AP25*(1-'Dep r by equipment nipa tables'!$D17)+'Investment from Nipa Tables'!CI20</f>
        <v>20370.136047174467</v>
      </c>
      <c r="AR25" s="35">
        <f>+AQ25*(1-'Dep r by equipment nipa tables'!$D17)+'Investment from Nipa Tables'!CJ20</f>
        <v>18546.615640098295</v>
      </c>
      <c r="AS25" s="35">
        <f>+AR25*(1-'Dep r by equipment nipa tables'!$D17)+'Investment from Nipa Tables'!CK20</f>
        <v>17295.623294083551</v>
      </c>
      <c r="AT25" s="35">
        <f>+AS25*(1-'Dep r by equipment nipa tables'!$D17)+'Investment from Nipa Tables'!CL20</f>
        <v>16554.279799971016</v>
      </c>
      <c r="AU25" s="35">
        <f>+AT25*(1-'Dep r by equipment nipa tables'!$D17)+'Investment from Nipa Tables'!CM20</f>
        <v>15823.137829975363</v>
      </c>
      <c r="AV25" s="35">
        <f>+AU25*(1-'Dep r by equipment nipa tables'!$D17)+'Investment from Nipa Tables'!CN20</f>
        <v>14897.667155479059</v>
      </c>
      <c r="AW25" s="35">
        <f>+AV25*(1-'Dep r by equipment nipa tables'!$D17)+'Investment from Nipa Tables'!CO20</f>
        <v>13792.017082157199</v>
      </c>
      <c r="AX25" s="35">
        <f>+AW25*(1-'Dep r by equipment nipa tables'!$D17)+'Investment from Nipa Tables'!CP20</f>
        <v>14000.214519833618</v>
      </c>
      <c r="AY25" s="35">
        <f>+AX25*(1-'Dep r by equipment nipa tables'!$D17)+'Investment from Nipa Tables'!CQ20</f>
        <v>14246.182341858575</v>
      </c>
      <c r="AZ25" s="35">
        <f>+AY25*(1-'Dep r by equipment nipa tables'!$D17)+'Investment from Nipa Tables'!CR20</f>
        <v>14608.25499057979</v>
      </c>
      <c r="BA25" s="35">
        <f>+AZ25*(1-'Dep r by equipment nipa tables'!$D17)+'Investment from Nipa Tables'!CS20</f>
        <v>15155.01674199282</v>
      </c>
      <c r="BB25" s="35">
        <f>+BA25*(1-'Dep r by equipment nipa tables'!$D17)+'Investment from Nipa Tables'!CT20</f>
        <v>16215.764230693896</v>
      </c>
      <c r="BC25" s="35">
        <f>+BB25*(1-'Dep r by equipment nipa tables'!$D17)+'Investment from Nipa Tables'!CU20</f>
        <v>17098.39959608981</v>
      </c>
      <c r="BD25" s="35">
        <f>+BC25*(1-'Dep r by equipment nipa tables'!$D17)+'Investment from Nipa Tables'!CV20</f>
        <v>19384.639656676336</v>
      </c>
      <c r="BE25" s="35">
        <f>+BD25*(1-'Dep r by equipment nipa tables'!$D17)+'Investment from Nipa Tables'!CW20</f>
        <v>21247.943708174884</v>
      </c>
      <c r="BF25" s="35">
        <f>+BE25*(1-'Dep r by equipment nipa tables'!$D17)+'Investment from Nipa Tables'!CX20</f>
        <v>23601.752151948651</v>
      </c>
      <c r="BG25" s="35">
        <f>+BF25*(1-'Dep r by equipment nipa tables'!$D17)+'Investment from Nipa Tables'!CY20</f>
        <v>23510.489329156353</v>
      </c>
      <c r="BH25" s="35">
        <f>+BG25*(1-'Dep r by equipment nipa tables'!$D17)+'Investment from Nipa Tables'!CZ20</f>
        <v>24419.915929782899</v>
      </c>
      <c r="BI25" s="35">
        <f>+BH25*(1-'Dep r by equipment nipa tables'!$D17)+'Investment from Nipa Tables'!DA20</f>
        <v>26221.928540315464</v>
      </c>
      <c r="BJ25" s="35">
        <f>+BI25*(1-'Dep r by equipment nipa tables'!$D17)+'Investment from Nipa Tables'!DB20</f>
        <v>30254.639259268144</v>
      </c>
      <c r="BK25" s="35">
        <f>+BJ25*(1-'Dep r by equipment nipa tables'!$D17)+'Investment from Nipa Tables'!DC20</f>
        <v>38051.443370377921</v>
      </c>
      <c r="BL25" s="35">
        <f>+BK25*(1-'Dep r by equipment nipa tables'!$D17)+'Investment from Nipa Tables'!DD20</f>
        <v>49607.726864821234</v>
      </c>
      <c r="BM25" s="35">
        <f>+BL25*(1-'Dep r by equipment nipa tables'!$D17)+'Investment from Nipa Tables'!DE20</f>
        <v>60241.567835098045</v>
      </c>
      <c r="BN25" s="35">
        <f>+BM25*(1-'Dep r by equipment nipa tables'!$D17)+'Investment from Nipa Tables'!DF20</f>
        <v>66101.332659833337</v>
      </c>
      <c r="BO25" s="35">
        <f>+BN25*(1-'Dep r by equipment nipa tables'!$D17)+'Investment from Nipa Tables'!DG20</f>
        <v>73038.132760858338</v>
      </c>
      <c r="BP25" s="35">
        <f>+BO25*(1-'Dep r by equipment nipa tables'!$D17)+'Investment from Nipa Tables'!DH20</f>
        <v>83673.412846729596</v>
      </c>
      <c r="BQ25" s="35">
        <f>+BP25*(1-'Dep r by equipment nipa tables'!$D17)+'Investment from Nipa Tables'!DI20</f>
        <v>99870.400919720152</v>
      </c>
      <c r="BR25" s="35">
        <f>+BQ25*(1-'Dep r by equipment nipa tables'!$D17)+'Investment from Nipa Tables'!DJ20</f>
        <v>112624.84078176213</v>
      </c>
      <c r="BS25" s="35">
        <f>+BR25*(1-'Dep r by equipment nipa tables'!$D17)+'Investment from Nipa Tables'!DK20</f>
        <v>124847.11466449781</v>
      </c>
      <c r="BT25" s="35">
        <f>+BS25*(1-'Dep r by equipment nipa tables'!$D17)+'Investment from Nipa Tables'!DL20</f>
        <v>129184.04746482315</v>
      </c>
    </row>
    <row r="26" spans="1:72" x14ac:dyDescent="0.25">
      <c r="A26" s="29">
        <v>40</v>
      </c>
      <c r="B26" t="s">
        <v>123</v>
      </c>
      <c r="C26" s="35">
        <f>+'Initial Stock'!E23</f>
        <v>2518</v>
      </c>
      <c r="D26" s="35">
        <f>+C26*(1-'Dep r by equipment nipa tables'!$D18)+'Investment from Nipa Tables'!AV21</f>
        <v>3074.415</v>
      </c>
      <c r="E26" s="35">
        <f>+D26*(1-'Dep r by equipment nipa tables'!$D18)+'Investment from Nipa Tables'!AW21</f>
        <v>3951.1946375000002</v>
      </c>
      <c r="F26" s="35">
        <f>+E26*(1-'Dep r by equipment nipa tables'!$D18)+'Investment from Nipa Tables'!AX21</f>
        <v>4264.8814820937505</v>
      </c>
      <c r="G26" s="35">
        <f>+F26*(1-'Dep r by equipment nipa tables'!$D18)+'Investment from Nipa Tables'!AY21</f>
        <v>4552.1626486639852</v>
      </c>
      <c r="H26" s="35">
        <f>+G26*(1-'Dep r by equipment nipa tables'!$D18)+'Investment from Nipa Tables'!AZ21</f>
        <v>4715.1970314994078</v>
      </c>
      <c r="I26" s="35">
        <f>+H26*(1-'Dep r by equipment nipa tables'!$D18)+'Investment from Nipa Tables'!BA21</f>
        <v>4906.5534990382512</v>
      </c>
      <c r="J26" s="35">
        <f>+I26*(1-'Dep r by equipment nipa tables'!$D18)+'Investment from Nipa Tables'!BB21</f>
        <v>5233.7713229397268</v>
      </c>
      <c r="K26" s="35">
        <f>+J26*(1-'Dep r by equipment nipa tables'!$D18)+'Investment from Nipa Tables'!BC21</f>
        <v>5462.4523395767201</v>
      </c>
      <c r="L26" s="35">
        <f>+K26*(1-'Dep r by equipment nipa tables'!$D18)+'Investment from Nipa Tables'!BD21</f>
        <v>5798.1160960933867</v>
      </c>
      <c r="M26" s="35">
        <f>+L26*(1-'Dep r by equipment nipa tables'!$D18)+'Investment from Nipa Tables'!BE21</f>
        <v>6248.9128109586782</v>
      </c>
      <c r="N26" s="35">
        <f>+M26*(1-'Dep r by equipment nipa tables'!$D18)+'Investment from Nipa Tables'!BF21</f>
        <v>6694.7090432326868</v>
      </c>
      <c r="O26" s="35">
        <f>+N26*(1-'Dep r by equipment nipa tables'!$D18)+'Investment from Nipa Tables'!BG21</f>
        <v>6891.2923689235386</v>
      </c>
      <c r="P26" s="35">
        <f>+O26*(1-'Dep r by equipment nipa tables'!$D18)+'Investment from Nipa Tables'!BH21</f>
        <v>7107.9138208180811</v>
      </c>
      <c r="Q26" s="35">
        <f>+P26*(1-'Dep r by equipment nipa tables'!$D18)+'Investment from Nipa Tables'!BI21</f>
        <v>7303.4173940392338</v>
      </c>
      <c r="R26" s="35">
        <f>+Q26*(1-'Dep r by equipment nipa tables'!$D18)+'Investment from Nipa Tables'!BJ21</f>
        <v>7436.1291544780543</v>
      </c>
      <c r="S26" s="35">
        <f>+R26*(1-'Dep r by equipment nipa tables'!$D18)+'Investment from Nipa Tables'!BK21</f>
        <v>7620.9388126477606</v>
      </c>
      <c r="T26" s="35">
        <f>+S26*(1-'Dep r by equipment nipa tables'!$D18)+'Investment from Nipa Tables'!BL21</f>
        <v>7763.640949655739</v>
      </c>
      <c r="U26" s="35">
        <f>+T26*(1-'Dep r by equipment nipa tables'!$D18)+'Investment from Nipa Tables'!BM21</f>
        <v>8029.8675000849598</v>
      </c>
      <c r="V26" s="35">
        <f>+U26*(1-'Dep r by equipment nipa tables'!$D18)+'Investment from Nipa Tables'!BN21</f>
        <v>8531.1633688215788</v>
      </c>
      <c r="W26" s="35">
        <f>+V26*(1-'Dep r by equipment nipa tables'!$D18)+'Investment from Nipa Tables'!BO21</f>
        <v>9226.5051382321799</v>
      </c>
      <c r="X26" s="35">
        <f>+W26*(1-'Dep r by equipment nipa tables'!$D18)+'Investment from Nipa Tables'!BP21</f>
        <v>9836.3305789606129</v>
      </c>
      <c r="Y26" s="35">
        <f>+X26*(1-'Dep r by equipment nipa tables'!$D18)+'Investment from Nipa Tables'!BQ21</f>
        <v>10513.108512774317</v>
      </c>
      <c r="Z26" s="35">
        <f>+Y26*(1-'Dep r by equipment nipa tables'!$D18)+'Investment from Nipa Tables'!BR21</f>
        <v>11395.293922012363</v>
      </c>
      <c r="AA26" s="35">
        <f>+Z26*(1-'Dep r by equipment nipa tables'!$D18)+'Investment from Nipa Tables'!BS21</f>
        <v>12225.535129295416</v>
      </c>
      <c r="AB26" s="35">
        <f>+AA26*(1-'Dep r by equipment nipa tables'!$D18)+'Investment from Nipa Tables'!BT21</f>
        <v>13070.013346431389</v>
      </c>
      <c r="AC26" s="35">
        <f>+AB26*(1-'Dep r by equipment nipa tables'!$D18)+'Investment from Nipa Tables'!BU21</f>
        <v>13830.486244368445</v>
      </c>
      <c r="AD26" s="35">
        <f>+AC26*(1-'Dep r by equipment nipa tables'!$D18)+'Investment from Nipa Tables'!BV21</f>
        <v>14727.184660880415</v>
      </c>
      <c r="AE26" s="35">
        <f>+AD26*(1-'Dep r by equipment nipa tables'!$D18)+'Investment from Nipa Tables'!BW21</f>
        <v>15569.65307679175</v>
      </c>
      <c r="AF26" s="35">
        <f>+AE26*(1-'Dep r by equipment nipa tables'!$D18)+'Investment from Nipa Tables'!BX21</f>
        <v>16144.432717197051</v>
      </c>
      <c r="AG26" s="35">
        <f>+AF26*(1-'Dep r by equipment nipa tables'!$D18)+'Investment from Nipa Tables'!BY21</f>
        <v>17150.684564238516</v>
      </c>
      <c r="AH26" s="35">
        <f>+AG26*(1-'Dep r by equipment nipa tables'!$D18)+'Investment from Nipa Tables'!BZ21</f>
        <v>18514.451745370949</v>
      </c>
      <c r="AI26" s="35">
        <f>+AH26*(1-'Dep r by equipment nipa tables'!$D18)+'Investment from Nipa Tables'!CA21</f>
        <v>20407.425595475026</v>
      </c>
      <c r="AJ26" s="35">
        <f>+AI26*(1-'Dep r by equipment nipa tables'!$D18)+'Investment from Nipa Tables'!CB21</f>
        <v>22775.25606418771</v>
      </c>
      <c r="AK26" s="35">
        <f>+AJ26*(1-'Dep r by equipment nipa tables'!$D18)+'Investment from Nipa Tables'!CC21</f>
        <v>25239.153234078145</v>
      </c>
      <c r="AL26" s="35">
        <f>+AK26*(1-'Dep r by equipment nipa tables'!$D18)+'Investment from Nipa Tables'!CD21</f>
        <v>27780.986599710839</v>
      </c>
      <c r="AM26" s="35">
        <f>+AL26*(1-'Dep r by equipment nipa tables'!$D18)+'Investment from Nipa Tables'!CE21</f>
        <v>30170.481210256381</v>
      </c>
      <c r="AN26" s="35">
        <f>+AM26*(1-'Dep r by equipment nipa tables'!$D18)+'Investment from Nipa Tables'!CF21</f>
        <v>32481.630419641002</v>
      </c>
      <c r="AO26" s="35">
        <f>+AN26*(1-'Dep r by equipment nipa tables'!$D18)+'Investment from Nipa Tables'!CG21</f>
        <v>35829.77362854754</v>
      </c>
      <c r="AP26" s="35">
        <f>+AO26*(1-'Dep r by equipment nipa tables'!$D18)+'Investment from Nipa Tables'!CH21</f>
        <v>39399.584282051306</v>
      </c>
      <c r="AQ26" s="35">
        <f>+AP26*(1-'Dep r by equipment nipa tables'!$D18)+'Investment from Nipa Tables'!CI21</f>
        <v>42662.149757628227</v>
      </c>
      <c r="AR26" s="35">
        <f>+AQ26*(1-'Dep r by equipment nipa tables'!$D18)+'Investment from Nipa Tables'!CJ21</f>
        <v>46390.861170801785</v>
      </c>
      <c r="AS26" s="35">
        <f>+AR26*(1-'Dep r by equipment nipa tables'!$D18)+'Investment from Nipa Tables'!CK21</f>
        <v>50059.300536400508</v>
      </c>
      <c r="AT26" s="35">
        <f>+AS26*(1-'Dep r by equipment nipa tables'!$D18)+'Investment from Nipa Tables'!CL21</f>
        <v>54336.960701917429</v>
      </c>
      <c r="AU26" s="35">
        <f>+AT26*(1-'Dep r by equipment nipa tables'!$D18)+'Investment from Nipa Tables'!CM21</f>
        <v>56884.889391365432</v>
      </c>
      <c r="AV26" s="35">
        <f>+AU26*(1-'Dep r by equipment nipa tables'!$D18)+'Investment from Nipa Tables'!CN21</f>
        <v>58584.519312225377</v>
      </c>
      <c r="AW26" s="35">
        <f>+AV26*(1-'Dep r by equipment nipa tables'!$D18)+'Investment from Nipa Tables'!CO21</f>
        <v>59917.457520549884</v>
      </c>
      <c r="AX26" s="35">
        <f>+AW26*(1-'Dep r by equipment nipa tables'!$D18)+'Investment from Nipa Tables'!CP21</f>
        <v>61809.457961063279</v>
      </c>
      <c r="AY26" s="35">
        <f>+AX26*(1-'Dep r by equipment nipa tables'!$D18)+'Investment from Nipa Tables'!CQ21</f>
        <v>64586.468332195815</v>
      </c>
      <c r="AZ26" s="35">
        <f>+AY26*(1-'Dep r by equipment nipa tables'!$D18)+'Investment from Nipa Tables'!CR21</f>
        <v>67965.099569874976</v>
      </c>
      <c r="BA26" s="35">
        <f>+AZ26*(1-'Dep r by equipment nipa tables'!$D18)+'Investment from Nipa Tables'!CS21</f>
        <v>71600.596387619677</v>
      </c>
      <c r="BB26" s="35">
        <f>+BA26*(1-'Dep r by equipment nipa tables'!$D18)+'Investment from Nipa Tables'!CT21</f>
        <v>74611.502456569578</v>
      </c>
      <c r="BC26" s="35">
        <f>+BB26*(1-'Dep r by equipment nipa tables'!$D18)+'Investment from Nipa Tables'!CU21</f>
        <v>78701.190819659882</v>
      </c>
      <c r="BD26" s="35">
        <f>+BC26*(1-'Dep r by equipment nipa tables'!$D18)+'Investment from Nipa Tables'!CV21</f>
        <v>83232.753265563457</v>
      </c>
      <c r="BE26" s="35">
        <f>+BD26*(1-'Dep r by equipment nipa tables'!$D18)+'Investment from Nipa Tables'!CW21</f>
        <v>87351.594626237216</v>
      </c>
      <c r="BF26" s="35">
        <f>+BE26*(1-'Dep r by equipment nipa tables'!$D18)+'Investment from Nipa Tables'!CX21</f>
        <v>91260.718472604858</v>
      </c>
      <c r="BG26" s="35">
        <f>+BF26*(1-'Dep r by equipment nipa tables'!$D18)+'Investment from Nipa Tables'!CY21</f>
        <v>93789.155313169598</v>
      </c>
      <c r="BH26" s="35">
        <f>+BG26*(1-'Dep r by equipment nipa tables'!$D18)+'Investment from Nipa Tables'!CZ21</f>
        <v>96638.363351345382</v>
      </c>
      <c r="BI26" s="35">
        <f>+BH26*(1-'Dep r by equipment nipa tables'!$D18)+'Investment from Nipa Tables'!DA21</f>
        <v>100290.82112350849</v>
      </c>
      <c r="BJ26" s="35">
        <f>+BI26*(1-'Dep r by equipment nipa tables'!$D18)+'Investment from Nipa Tables'!DB21</f>
        <v>105520.01679655591</v>
      </c>
      <c r="BK26" s="35">
        <f>+BJ26*(1-'Dep r by equipment nipa tables'!$D18)+'Investment from Nipa Tables'!DC21</f>
        <v>110059.61415109836</v>
      </c>
      <c r="BL26" s="35">
        <f>+BK26*(1-'Dep r by equipment nipa tables'!$D18)+'Investment from Nipa Tables'!DD21</f>
        <v>114551.22492230037</v>
      </c>
      <c r="BM26" s="35">
        <f>+BL26*(1-'Dep r by equipment nipa tables'!$D18)+'Investment from Nipa Tables'!DE21</f>
        <v>117497.40699703807</v>
      </c>
      <c r="BN26" s="35">
        <f>+BM26*(1-'Dep r by equipment nipa tables'!$D18)+'Investment from Nipa Tables'!DF21</f>
        <v>119358.56539500457</v>
      </c>
      <c r="BO26" s="35">
        <f>+BN26*(1-'Dep r by equipment nipa tables'!$D18)+'Investment from Nipa Tables'!DG21</f>
        <v>122988.59134529135</v>
      </c>
      <c r="BP26" s="35">
        <f>+BO26*(1-'Dep r by equipment nipa tables'!$D18)+'Investment from Nipa Tables'!DH21</f>
        <v>128327.88820840797</v>
      </c>
      <c r="BQ26" s="35">
        <f>+BP26*(1-'Dep r by equipment nipa tables'!$D18)+'Investment from Nipa Tables'!DI21</f>
        <v>134849.24581558371</v>
      </c>
      <c r="BR26" s="35">
        <f>+BQ26*(1-'Dep r by equipment nipa tables'!$D18)+'Investment from Nipa Tables'!DJ21</f>
        <v>139983.48959962928</v>
      </c>
      <c r="BS26" s="35">
        <f>+BR26*(1-'Dep r by equipment nipa tables'!$D18)+'Investment from Nipa Tables'!DK21</f>
        <v>145907.08998768765</v>
      </c>
      <c r="BT26" s="35">
        <f>+BS26*(1-'Dep r by equipment nipa tables'!$D18)+'Investment from Nipa Tables'!DL21</f>
        <v>151958.72331462684</v>
      </c>
    </row>
    <row r="27" spans="1:72" x14ac:dyDescent="0.25">
      <c r="A27" s="29">
        <v>41</v>
      </c>
      <c r="B27" t="s">
        <v>125</v>
      </c>
      <c r="C27" s="35">
        <f>+'Initial Stock'!E24</f>
        <v>205</v>
      </c>
      <c r="D27" s="35">
        <f>+C27*(1-'Dep r by equipment nipa tables'!$D19)+'Investment from Nipa Tables'!AV22</f>
        <v>223.40299999999999</v>
      </c>
      <c r="E27" s="35">
        <f>+D27*(1-'Dep r by equipment nipa tables'!$D19)+'Investment from Nipa Tables'!AW22</f>
        <v>242.43088979999999</v>
      </c>
      <c r="F27" s="35">
        <f>+E27*(1-'Dep r by equipment nipa tables'!$D19)+'Investment from Nipa Tables'!AX22</f>
        <v>258.96906461067999</v>
      </c>
      <c r="G27" s="35">
        <f>+F27*(1-'Dep r by equipment nipa tables'!$D19)+'Investment from Nipa Tables'!AY22</f>
        <v>296.47413816108127</v>
      </c>
      <c r="H27" s="35">
        <f>+G27*(1-'Dep r by equipment nipa tables'!$D19)+'Investment from Nipa Tables'!AZ22</f>
        <v>343.10078122233892</v>
      </c>
      <c r="I27" s="35">
        <f>+H27*(1-'Dep r by equipment nipa tables'!$D19)+'Investment from Nipa Tables'!BA22</f>
        <v>366.17609794616197</v>
      </c>
      <c r="J27" s="35">
        <f>+I27*(1-'Dep r by equipment nipa tables'!$D19)+'Investment from Nipa Tables'!BB22</f>
        <v>372.01940158283588</v>
      </c>
      <c r="K27" s="35">
        <f>+J27*(1-'Dep r by equipment nipa tables'!$D19)+'Investment from Nipa Tables'!BC22</f>
        <v>368.79104333254378</v>
      </c>
      <c r="L27" s="35">
        <f>+K27*(1-'Dep r by equipment nipa tables'!$D19)+'Investment from Nipa Tables'!BD22</f>
        <v>386.15476598535525</v>
      </c>
      <c r="M27" s="35">
        <f>+L27*(1-'Dep r by equipment nipa tables'!$D19)+'Investment from Nipa Tables'!BE22</f>
        <v>417.33398190364107</v>
      </c>
      <c r="N27" s="35">
        <f>+M27*(1-'Dep r by equipment nipa tables'!$D19)+'Investment from Nipa Tables'!BF22</f>
        <v>450.79492962251328</v>
      </c>
      <c r="O27" s="35">
        <f>+N27*(1-'Dep r by equipment nipa tables'!$D19)+'Investment from Nipa Tables'!BG22</f>
        <v>451.11913952974436</v>
      </c>
      <c r="P27" s="35">
        <f>+O27*(1-'Dep r by equipment nipa tables'!$D19)+'Investment from Nipa Tables'!BH22</f>
        <v>466.38388933998925</v>
      </c>
      <c r="Q27" s="35">
        <f>+P27*(1-'Dep r by equipment nipa tables'!$D19)+'Investment from Nipa Tables'!BI22</f>
        <v>504.84908403503522</v>
      </c>
      <c r="R27" s="35">
        <f>+Q27*(1-'Dep r by equipment nipa tables'!$D19)+'Investment from Nipa Tables'!BJ22</f>
        <v>549.25976202300967</v>
      </c>
      <c r="S27" s="35">
        <f>+R27*(1-'Dep r by equipment nipa tables'!$D19)+'Investment from Nipa Tables'!BK22</f>
        <v>604.52552166798966</v>
      </c>
      <c r="T27" s="35">
        <f>+S27*(1-'Dep r by equipment nipa tables'!$D19)+'Investment from Nipa Tables'!BL22</f>
        <v>692.65554099408041</v>
      </c>
      <c r="U27" s="35">
        <f>+T27*(1-'Dep r by equipment nipa tables'!$D19)+'Investment from Nipa Tables'!BM22</f>
        <v>773.62251477576604</v>
      </c>
      <c r="V27" s="35">
        <f>+U27*(1-'Dep r by equipment nipa tables'!$D19)+'Investment from Nipa Tables'!BN22</f>
        <v>878.74014556589054</v>
      </c>
      <c r="W27" s="35">
        <f>+V27*(1-'Dep r by equipment nipa tables'!$D19)+'Investment from Nipa Tables'!BO22</f>
        <v>977.57920286910621</v>
      </c>
      <c r="X27" s="35">
        <f>+W27*(1-'Dep r by equipment nipa tables'!$D19)+'Investment from Nipa Tables'!BP22</f>
        <v>964.29117706291208</v>
      </c>
      <c r="Y27" s="35">
        <f>+X27*(1-'Dep r by equipment nipa tables'!$D19)+'Investment from Nipa Tables'!BQ22</f>
        <v>996.44017518957401</v>
      </c>
      <c r="Z27" s="35">
        <f>+Y27*(1-'Dep r by equipment nipa tables'!$D19)+'Investment from Nipa Tables'!BR22</f>
        <v>1058.6930470598061</v>
      </c>
      <c r="AA27" s="35">
        <f>+Z27*(1-'Dep r by equipment nipa tables'!$D19)+'Investment from Nipa Tables'!BS22</f>
        <v>1172.5287422290376</v>
      </c>
      <c r="AB27" s="35">
        <f>+AA27*(1-'Dep r by equipment nipa tables'!$D19)+'Investment from Nipa Tables'!BT22</f>
        <v>1272.4869709042321</v>
      </c>
      <c r="AC27" s="35">
        <f>+AB27*(1-'Dep r by equipment nipa tables'!$D19)+'Investment from Nipa Tables'!BU22</f>
        <v>1394.1128604403959</v>
      </c>
      <c r="AD27" s="35">
        <f>+AC27*(1-'Dep r by equipment nipa tables'!$D19)+'Investment from Nipa Tables'!BV22</f>
        <v>1569.4325618356272</v>
      </c>
      <c r="AE27" s="35">
        <f>+AD27*(1-'Dep r by equipment nipa tables'!$D19)+'Investment from Nipa Tables'!BW22</f>
        <v>1785.5986299949732</v>
      </c>
      <c r="AF27" s="35">
        <f>+AE27*(1-'Dep r by equipment nipa tables'!$D19)+'Investment from Nipa Tables'!BX22</f>
        <v>1989.1198412538952</v>
      </c>
      <c r="AG27" s="35">
        <f>+AF27*(1-'Dep r by equipment nipa tables'!$D19)+'Investment from Nipa Tables'!BY22</f>
        <v>2246.3152623679307</v>
      </c>
      <c r="AH27" s="35">
        <f>+AG27*(1-'Dep r by equipment nipa tables'!$D19)+'Investment from Nipa Tables'!BZ22</f>
        <v>2448.3410432496521</v>
      </c>
      <c r="AI27" s="35">
        <f>+AH27*(1-'Dep r by equipment nipa tables'!$D19)+'Investment from Nipa Tables'!CA22</f>
        <v>3111.3152959176659</v>
      </c>
      <c r="AJ27" s="35">
        <f>+AI27*(1-'Dep r by equipment nipa tables'!$D19)+'Investment from Nipa Tables'!CB22</f>
        <v>4060.7000706463659</v>
      </c>
      <c r="AK27" s="35">
        <f>+AJ27*(1-'Dep r by equipment nipa tables'!$D19)+'Investment from Nipa Tables'!CC22</f>
        <v>5207.9676776898223</v>
      </c>
      <c r="AL27" s="35">
        <f>+AK27*(1-'Dep r by equipment nipa tables'!$D19)+'Investment from Nipa Tables'!CD22</f>
        <v>6523.8264056015087</v>
      </c>
      <c r="AM27" s="35">
        <f>+AL27*(1-'Dep r by equipment nipa tables'!$D19)+'Investment from Nipa Tables'!CE22</f>
        <v>7234.3566428141921</v>
      </c>
      <c r="AN27" s="35">
        <f>+AM27*(1-'Dep r by equipment nipa tables'!$D19)+'Investment from Nipa Tables'!CF22</f>
        <v>7888.5756345220689</v>
      </c>
      <c r="AO27" s="35">
        <f>+AN27*(1-'Dep r by equipment nipa tables'!$D19)+'Investment from Nipa Tables'!CG22</f>
        <v>8669.8108631507203</v>
      </c>
      <c r="AP27" s="35">
        <f>+AO27*(1-'Dep r by equipment nipa tables'!$D19)+'Investment from Nipa Tables'!CH22</f>
        <v>9438.7675508488792</v>
      </c>
      <c r="AQ27" s="35">
        <f>+AP27*(1-'Dep r by equipment nipa tables'!$D19)+'Investment from Nipa Tables'!CI22</f>
        <v>10245.697582023195</v>
      </c>
      <c r="AR27" s="35">
        <f>+AQ27*(1-'Dep r by equipment nipa tables'!$D19)+'Investment from Nipa Tables'!CJ22</f>
        <v>11023.636645480141</v>
      </c>
      <c r="AS27" s="35">
        <f>+AR27*(1-'Dep r by equipment nipa tables'!$D19)+'Investment from Nipa Tables'!CK22</f>
        <v>12003.901684699083</v>
      </c>
      <c r="AT27" s="35">
        <f>+AS27*(1-'Dep r by equipment nipa tables'!$D19)+'Investment from Nipa Tables'!CL22</f>
        <v>12805.386115725272</v>
      </c>
      <c r="AU27" s="35">
        <f>+AT27*(1-'Dep r by equipment nipa tables'!$D19)+'Investment from Nipa Tables'!CM22</f>
        <v>13212.878302101257</v>
      </c>
      <c r="AV27" s="35">
        <f>+AU27*(1-'Dep r by equipment nipa tables'!$D19)+'Investment from Nipa Tables'!CN22</f>
        <v>13077.636421495887</v>
      </c>
      <c r="AW27" s="35">
        <f>+AV27*(1-'Dep r by equipment nipa tables'!$D19)+'Investment from Nipa Tables'!CO22</f>
        <v>13026.197901793541</v>
      </c>
      <c r="AX27" s="35">
        <f>+AW27*(1-'Dep r by equipment nipa tables'!$D19)+'Investment from Nipa Tables'!CP22</f>
        <v>12919.193206604605</v>
      </c>
      <c r="AY27" s="35">
        <f>+AX27*(1-'Dep r by equipment nipa tables'!$D19)+'Investment from Nipa Tables'!CQ22</f>
        <v>12925.813172513321</v>
      </c>
      <c r="AZ27" s="35">
        <f>+AY27*(1-'Dep r by equipment nipa tables'!$D19)+'Investment from Nipa Tables'!CR22</f>
        <v>13159.219036674378</v>
      </c>
      <c r="BA27" s="35">
        <f>+AZ27*(1-'Dep r by equipment nipa tables'!$D19)+'Investment from Nipa Tables'!CS22</f>
        <v>13192.818265348296</v>
      </c>
      <c r="BB27" s="35">
        <f>+BA27*(1-'Dep r by equipment nipa tables'!$D19)+'Investment from Nipa Tables'!CT22</f>
        <v>13584.255395483418</v>
      </c>
      <c r="BC27" s="35">
        <f>+BB27*(1-'Dep r by equipment nipa tables'!$D19)+'Investment from Nipa Tables'!CU22</f>
        <v>14535.902955951758</v>
      </c>
      <c r="BD27" s="35">
        <f>+BC27*(1-'Dep r by equipment nipa tables'!$D19)+'Investment from Nipa Tables'!CV22</f>
        <v>15142.018353830206</v>
      </c>
      <c r="BE27" s="35">
        <f>+BD27*(1-'Dep r by equipment nipa tables'!$D19)+'Investment from Nipa Tables'!CW22</f>
        <v>15798.972187737747</v>
      </c>
      <c r="BF27" s="35">
        <f>+BE27*(1-'Dep r by equipment nipa tables'!$D19)+'Investment from Nipa Tables'!CX22</f>
        <v>16651.440688506642</v>
      </c>
      <c r="BG27" s="35">
        <f>+BF27*(1-'Dep r by equipment nipa tables'!$D19)+'Investment from Nipa Tables'!CY22</f>
        <v>17638.566466234523</v>
      </c>
      <c r="BH27" s="35">
        <f>+BG27*(1-'Dep r by equipment nipa tables'!$D19)+'Investment from Nipa Tables'!CZ22</f>
        <v>18655.653376327111</v>
      </c>
      <c r="BI27" s="35">
        <f>+BH27*(1-'Dep r by equipment nipa tables'!$D19)+'Investment from Nipa Tables'!DA22</f>
        <v>20498.206547108719</v>
      </c>
      <c r="BJ27" s="35">
        <f>+BI27*(1-'Dep r by equipment nipa tables'!$D19)+'Investment from Nipa Tables'!DB22</f>
        <v>21733.835466368979</v>
      </c>
      <c r="BK27" s="35">
        <f>+BJ27*(1-'Dep r by equipment nipa tables'!$D19)+'Investment from Nipa Tables'!DC22</f>
        <v>22683.850041836908</v>
      </c>
      <c r="BL27" s="35">
        <f>+BK27*(1-'Dep r by equipment nipa tables'!$D19)+'Investment from Nipa Tables'!DD22</f>
        <v>22891.631944164019</v>
      </c>
      <c r="BM27" s="35">
        <f>+BL27*(1-'Dep r by equipment nipa tables'!$D19)+'Investment from Nipa Tables'!DE22</f>
        <v>23218.306645604338</v>
      </c>
      <c r="BN27" s="35">
        <f>+BM27*(1-'Dep r by equipment nipa tables'!$D19)+'Investment from Nipa Tables'!DF22</f>
        <v>22358.069206800501</v>
      </c>
      <c r="BO27" s="35">
        <f>+BN27*(1-'Dep r by equipment nipa tables'!$D19)+'Investment from Nipa Tables'!DG22</f>
        <v>21666.599314273288</v>
      </c>
      <c r="BP27" s="35">
        <f>+BO27*(1-'Dep r by equipment nipa tables'!$D19)+'Investment from Nipa Tables'!DH22</f>
        <v>21448.945000035568</v>
      </c>
      <c r="BQ27" s="35">
        <f>+BP27*(1-'Dep r by equipment nipa tables'!$D19)+'Investment from Nipa Tables'!DI22</f>
        <v>22159.208487029046</v>
      </c>
      <c r="BR27" s="35">
        <f>+BQ27*(1-'Dep r by equipment nipa tables'!$D19)+'Investment from Nipa Tables'!DJ22</f>
        <v>23770.209650507917</v>
      </c>
      <c r="BS27" s="35">
        <f>+BR27*(1-'Dep r by equipment nipa tables'!$D19)+'Investment from Nipa Tables'!DK22</f>
        <v>24795.753200604766</v>
      </c>
      <c r="BT27" s="35">
        <f>+BS27*(1-'Dep r by equipment nipa tables'!$D19)+'Investment from Nipa Tables'!DL22</f>
        <v>25855.212063613853</v>
      </c>
    </row>
    <row r="28" spans="1:72" x14ac:dyDescent="0.25">
      <c r="A28" s="29">
        <v>29</v>
      </c>
      <c r="B28" t="s">
        <v>127</v>
      </c>
      <c r="C28" s="35">
        <f>+'Initial Stock'!E25</f>
        <v>1452</v>
      </c>
      <c r="D28" s="35">
        <f>+C28*(1-'Dep r by equipment nipa tables'!$D20)+'Investment from Nipa Tables'!AV23</f>
        <v>1645.1204</v>
      </c>
      <c r="E28" s="35">
        <f>+D28*(1-'Dep r by equipment nipa tables'!$D20)+'Investment from Nipa Tables'!AW23</f>
        <v>1894.7941650800001</v>
      </c>
      <c r="F28" s="35">
        <f>+E28*(1-'Dep r by equipment nipa tables'!$D20)+'Investment from Nipa Tables'!AX23</f>
        <v>2063.690984563716</v>
      </c>
      <c r="G28" s="35">
        <f>+F28*(1-'Dep r by equipment nipa tables'!$D20)+'Investment from Nipa Tables'!AY23</f>
        <v>2263.7093025374807</v>
      </c>
      <c r="H28" s="35">
        <f>+G28*(1-'Dep r by equipment nipa tables'!$D20)+'Investment from Nipa Tables'!AZ23</f>
        <v>2409.26492227371</v>
      </c>
      <c r="I28" s="35">
        <f>+H28*(1-'Dep r by equipment nipa tables'!$D20)+'Investment from Nipa Tables'!BA23</f>
        <v>2480.3801992227927</v>
      </c>
      <c r="J28" s="35">
        <f>+I28*(1-'Dep r by equipment nipa tables'!$D20)+'Investment from Nipa Tables'!BB23</f>
        <v>2594.0201958772755</v>
      </c>
      <c r="K28" s="35">
        <f>+J28*(1-'Dep r by equipment nipa tables'!$D20)+'Investment from Nipa Tables'!BC23</f>
        <v>2670.9210210245528</v>
      </c>
      <c r="L28" s="35">
        <f>+K28*(1-'Dep r by equipment nipa tables'!$D20)+'Investment from Nipa Tables'!BD23</f>
        <v>2839.4943546276363</v>
      </c>
      <c r="M28" s="35">
        <f>+L28*(1-'Dep r by equipment nipa tables'!$D20)+'Investment from Nipa Tables'!BE23</f>
        <v>3002.2368361909857</v>
      </c>
      <c r="N28" s="35">
        <f>+M28*(1-'Dep r by equipment nipa tables'!$D20)+'Investment from Nipa Tables'!BF23</f>
        <v>3126.0073502200535</v>
      </c>
      <c r="O28" s="35">
        <f>+N28*(1-'Dep r by equipment nipa tables'!$D20)+'Investment from Nipa Tables'!BG23</f>
        <v>3291.5464675326398</v>
      </c>
      <c r="P28" s="35">
        <f>+O28*(1-'Dep r by equipment nipa tables'!$D20)+'Investment from Nipa Tables'!BH23</f>
        <v>3622.7016728650819</v>
      </c>
      <c r="Q28" s="35">
        <f>+P28*(1-'Dep r by equipment nipa tables'!$D20)+'Investment from Nipa Tables'!BI23</f>
        <v>3930.0777164520555</v>
      </c>
      <c r="R28" s="35">
        <f>+Q28*(1-'Dep r by equipment nipa tables'!$D20)+'Investment from Nipa Tables'!BJ23</f>
        <v>4252.1772688186684</v>
      </c>
      <c r="S28" s="35">
        <f>+R28*(1-'Dep r by equipment nipa tables'!$D20)+'Investment from Nipa Tables'!BK23</f>
        <v>4625.831557121679</v>
      </c>
      <c r="T28" s="35">
        <f>+S28*(1-'Dep r by equipment nipa tables'!$D20)+'Investment from Nipa Tables'!BL23</f>
        <v>5108.4465687576558</v>
      </c>
      <c r="U28" s="35">
        <f>+T28*(1-'Dep r by equipment nipa tables'!$D20)+'Investment from Nipa Tables'!BM23</f>
        <v>5615.972389179653</v>
      </c>
      <c r="V28" s="35">
        <f>+U28*(1-'Dep r by equipment nipa tables'!$D20)+'Investment from Nipa Tables'!BN23</f>
        <v>6138.7396562534905</v>
      </c>
      <c r="W28" s="35">
        <f>+V28*(1-'Dep r by equipment nipa tables'!$D20)+'Investment from Nipa Tables'!BO23</f>
        <v>6735.5033048873511</v>
      </c>
      <c r="X28" s="35">
        <f>+W28*(1-'Dep r by equipment nipa tables'!$D20)+'Investment from Nipa Tables'!BP23</f>
        <v>7229.3636680774443</v>
      </c>
      <c r="Y28" s="35">
        <f>+X28*(1-'Dep r by equipment nipa tables'!$D20)+'Investment from Nipa Tables'!BQ23</f>
        <v>7785.4783997696368</v>
      </c>
      <c r="Z28" s="35">
        <f>+Y28*(1-'Dep r by equipment nipa tables'!$D20)+'Investment from Nipa Tables'!BR23</f>
        <v>8457.6774314835693</v>
      </c>
      <c r="AA28" s="35">
        <f>+Z28*(1-'Dep r by equipment nipa tables'!$D20)+'Investment from Nipa Tables'!BS23</f>
        <v>9239.8615458260392</v>
      </c>
      <c r="AB28" s="35">
        <f>+AA28*(1-'Dep r by equipment nipa tables'!$D20)+'Investment from Nipa Tables'!BT23</f>
        <v>10079.829940125863</v>
      </c>
      <c r="AC28" s="35">
        <f>+AB28*(1-'Dep r by equipment nipa tables'!$D20)+'Investment from Nipa Tables'!BU23</f>
        <v>10961.070989945323</v>
      </c>
      <c r="AD28" s="35">
        <f>+AC28*(1-'Dep r by equipment nipa tables'!$D20)+'Investment from Nipa Tables'!BV23</f>
        <v>12224.505233126378</v>
      </c>
      <c r="AE28" s="35">
        <f>+AD28*(1-'Dep r by equipment nipa tables'!$D20)+'Investment from Nipa Tables'!BW23</f>
        <v>13854.835612286863</v>
      </c>
      <c r="AF28" s="35">
        <f>+AE28*(1-'Dep r by equipment nipa tables'!$D20)+'Investment from Nipa Tables'!BX23</f>
        <v>15243.018326597008</v>
      </c>
      <c r="AG28" s="35">
        <f>+AF28*(1-'Dep r by equipment nipa tables'!$D20)+'Investment from Nipa Tables'!BY23</f>
        <v>16825.721727089269</v>
      </c>
      <c r="AH28" s="35">
        <f>+AG28*(1-'Dep r by equipment nipa tables'!$D20)+'Investment from Nipa Tables'!BZ23</f>
        <v>18840.292916689017</v>
      </c>
      <c r="AI28" s="35">
        <f>+AH28*(1-'Dep r by equipment nipa tables'!$D20)+'Investment from Nipa Tables'!CA23</f>
        <v>21737.117770060726</v>
      </c>
      <c r="AJ28" s="35">
        <f>+AI28*(1-'Dep r by equipment nipa tables'!$D20)+'Investment from Nipa Tables'!CB23</f>
        <v>26040.240322530783</v>
      </c>
      <c r="AK28" s="35">
        <f>+AJ28*(1-'Dep r by equipment nipa tables'!$D20)+'Investment from Nipa Tables'!CC23</f>
        <v>30212.512923021997</v>
      </c>
      <c r="AL28" s="35">
        <f>+AK28*(1-'Dep r by equipment nipa tables'!$D20)+'Investment from Nipa Tables'!CD23</f>
        <v>34759.209769460853</v>
      </c>
      <c r="AM28" s="35">
        <f>+AL28*(1-'Dep r by equipment nipa tables'!$D20)+'Investment from Nipa Tables'!CE23</f>
        <v>40179.178170419269</v>
      </c>
      <c r="AN28" s="35">
        <f>+AM28*(1-'Dep r by equipment nipa tables'!$D20)+'Investment from Nipa Tables'!CF23</f>
        <v>44696.785225916508</v>
      </c>
      <c r="AO28" s="35">
        <f>+AN28*(1-'Dep r by equipment nipa tables'!$D20)+'Investment from Nipa Tables'!CG23</f>
        <v>49519.948762139007</v>
      </c>
      <c r="AP28" s="35">
        <f>+AO28*(1-'Dep r by equipment nipa tables'!$D20)+'Investment from Nipa Tables'!CH23</f>
        <v>54358.660309475934</v>
      </c>
      <c r="AQ28" s="35">
        <f>+AP28*(1-'Dep r by equipment nipa tables'!$D20)+'Investment from Nipa Tables'!CI23</f>
        <v>59498.629645890127</v>
      </c>
      <c r="AR28" s="35">
        <f>+AQ28*(1-'Dep r by equipment nipa tables'!$D20)+'Investment from Nipa Tables'!CJ23</f>
        <v>65000.481499050511</v>
      </c>
      <c r="AS28" s="35">
        <f>+AR28*(1-'Dep r by equipment nipa tables'!$D20)+'Investment from Nipa Tables'!CK23</f>
        <v>70893.910574240377</v>
      </c>
      <c r="AT28" s="35">
        <f>+AS28*(1-'Dep r by equipment nipa tables'!$D20)+'Investment from Nipa Tables'!CL23</f>
        <v>77283.237546654767</v>
      </c>
      <c r="AU28" s="35">
        <f>+AT28*(1-'Dep r by equipment nipa tables'!$D20)+'Investment from Nipa Tables'!CM23</f>
        <v>82767.416656032525</v>
      </c>
      <c r="AV28" s="35">
        <f>+AU28*(1-'Dep r by equipment nipa tables'!$D20)+'Investment from Nipa Tables'!CN23</f>
        <v>87260.776182598929</v>
      </c>
      <c r="AW28" s="35">
        <f>+AV28*(1-'Dep r by equipment nipa tables'!$D20)+'Investment from Nipa Tables'!CO23</f>
        <v>91292.263850902105</v>
      </c>
      <c r="AX28" s="35">
        <f>+AW28*(1-'Dep r by equipment nipa tables'!$D20)+'Investment from Nipa Tables'!CP23</f>
        <v>97778.913385664229</v>
      </c>
      <c r="AY28" s="35">
        <f>+AX28*(1-'Dep r by equipment nipa tables'!$D20)+'Investment from Nipa Tables'!CQ23</f>
        <v>105579.0794439559</v>
      </c>
      <c r="AZ28" s="35">
        <f>+AY28*(1-'Dep r by equipment nipa tables'!$D20)+'Investment from Nipa Tables'!CR23</f>
        <v>114217.28104186119</v>
      </c>
      <c r="BA28" s="35">
        <f>+AZ28*(1-'Dep r by equipment nipa tables'!$D20)+'Investment from Nipa Tables'!CS23</f>
        <v>123758.07554439503</v>
      </c>
      <c r="BB28" s="35">
        <f>+BA28*(1-'Dep r by equipment nipa tables'!$D20)+'Investment from Nipa Tables'!CT23</f>
        <v>133905.51101670566</v>
      </c>
      <c r="BC28" s="35">
        <f>+BB28*(1-'Dep r by equipment nipa tables'!$D20)+'Investment from Nipa Tables'!CU23</f>
        <v>145011.22924394492</v>
      </c>
      <c r="BD28" s="35">
        <f>+BC28*(1-'Dep r by equipment nipa tables'!$D20)+'Investment from Nipa Tables'!CV23</f>
        <v>156396.07517631183</v>
      </c>
      <c r="BE28" s="35">
        <f>+BD28*(1-'Dep r by equipment nipa tables'!$D20)+'Investment from Nipa Tables'!CW23</f>
        <v>168575.93330284109</v>
      </c>
      <c r="BF28" s="35">
        <f>+BE28*(1-'Dep r by equipment nipa tables'!$D20)+'Investment from Nipa Tables'!CX23</f>
        <v>180374.69832733259</v>
      </c>
      <c r="BG28" s="35">
        <f>+BF28*(1-'Dep r by equipment nipa tables'!$D20)+'Investment from Nipa Tables'!CY23</f>
        <v>193443.50526371651</v>
      </c>
      <c r="BH28" s="35">
        <f>+BG28*(1-'Dep r by equipment nipa tables'!$D20)+'Investment from Nipa Tables'!CZ23</f>
        <v>210035.27693837107</v>
      </c>
      <c r="BI28" s="35">
        <f>+BH28*(1-'Dep r by equipment nipa tables'!$D20)+'Investment from Nipa Tables'!DA23</f>
        <v>228118.08064534902</v>
      </c>
      <c r="BJ28" s="35">
        <f>+BI28*(1-'Dep r by equipment nipa tables'!$D20)+'Investment from Nipa Tables'!DB23</f>
        <v>249170.28736628912</v>
      </c>
      <c r="BK28" s="35">
        <f>+BJ28*(1-'Dep r by equipment nipa tables'!$D20)+'Investment from Nipa Tables'!DC23</f>
        <v>270809.5040372347</v>
      </c>
      <c r="BL28" s="35">
        <f>+BK28*(1-'Dep r by equipment nipa tables'!$D20)+'Investment from Nipa Tables'!DD23</f>
        <v>290433.26409255003</v>
      </c>
      <c r="BM28" s="35">
        <f>+BL28*(1-'Dep r by equipment nipa tables'!$D20)+'Investment from Nipa Tables'!DE23</f>
        <v>305227.44429171737</v>
      </c>
      <c r="BN28" s="35">
        <f>+BM28*(1-'Dep r by equipment nipa tables'!$D20)+'Investment from Nipa Tables'!DF23</f>
        <v>309432.44174754742</v>
      </c>
      <c r="BO28" s="35">
        <f>+BN28*(1-'Dep r by equipment nipa tables'!$D20)+'Investment from Nipa Tables'!DG23</f>
        <v>312962.04307813366</v>
      </c>
      <c r="BP28" s="35">
        <f>+BO28*(1-'Dep r by equipment nipa tables'!$D20)+'Investment from Nipa Tables'!DH23</f>
        <v>319338.73413272458</v>
      </c>
      <c r="BQ28" s="35">
        <f>+BP28*(1-'Dep r by equipment nipa tables'!$D20)+'Investment from Nipa Tables'!DI23</f>
        <v>321141.13859497424</v>
      </c>
      <c r="BR28" s="35">
        <f>+BQ28*(1-'Dep r by equipment nipa tables'!$D20)+'Investment from Nipa Tables'!DJ23</f>
        <v>327072.04887993453</v>
      </c>
      <c r="BS28" s="35">
        <f>+BR28*(1-'Dep r by equipment nipa tables'!$D20)+'Investment from Nipa Tables'!DK23</f>
        <v>335475.33607992018</v>
      </c>
      <c r="BT28" s="35">
        <f>+BS28*(1-'Dep r by equipment nipa tables'!$D20)+'Investment from Nipa Tables'!DL23</f>
        <v>345600.81907534791</v>
      </c>
    </row>
    <row r="29" spans="1:72" x14ac:dyDescent="0.25">
      <c r="A29" s="29">
        <v>11</v>
      </c>
      <c r="B29" t="s">
        <v>83</v>
      </c>
      <c r="C29" s="35">
        <f>+'Initial Stock'!E26</f>
        <v>1050</v>
      </c>
      <c r="D29" s="35">
        <f>+C29*(1-'Dep r by equipment nipa tables'!$D21)+'Investment from Nipa Tables'!AV24</f>
        <v>1389</v>
      </c>
      <c r="E29" s="35">
        <f>+D29*(1-'Dep r by equipment nipa tables'!$D21)+'Investment from Nipa Tables'!AW24</f>
        <v>1724.98</v>
      </c>
      <c r="F29" s="35">
        <f>+E29*(1-'Dep r by equipment nipa tables'!$D21)+'Investment from Nipa Tables'!AX24</f>
        <v>1925.4836</v>
      </c>
      <c r="G29" s="35">
        <f>+F29*(1-'Dep r by equipment nipa tables'!$D21)+'Investment from Nipa Tables'!AY24</f>
        <v>2151.8965520000002</v>
      </c>
      <c r="H29" s="35">
        <f>+G29*(1-'Dep r by equipment nipa tables'!$D21)+'Investment from Nipa Tables'!AZ24</f>
        <v>2420.5551726400004</v>
      </c>
      <c r="I29" s="35">
        <f>+H29*(1-'Dep r by equipment nipa tables'!$D21)+'Investment from Nipa Tables'!BA24</f>
        <v>2656.8552415648005</v>
      </c>
      <c r="J29" s="35">
        <f>+I29*(1-'Dep r by equipment nipa tables'!$D21)+'Investment from Nipa Tables'!BB24</f>
        <v>2927.6212980831365</v>
      </c>
      <c r="K29" s="35">
        <f>+J29*(1-'Dep r by equipment nipa tables'!$D21)+'Investment from Nipa Tables'!BC24</f>
        <v>3132.649464428172</v>
      </c>
      <c r="L29" s="35">
        <f>+K29*(1-'Dep r by equipment nipa tables'!$D21)+'Investment from Nipa Tables'!BD24</f>
        <v>3404.7725608311011</v>
      </c>
      <c r="M29" s="35">
        <f>+L29*(1-'Dep r by equipment nipa tables'!$D21)+'Investment from Nipa Tables'!BE24</f>
        <v>3791.913499881503</v>
      </c>
      <c r="N29" s="35">
        <f>+M29*(1-'Dep r by equipment nipa tables'!$D21)+'Investment from Nipa Tables'!BF24</f>
        <v>4391.3690699028321</v>
      </c>
      <c r="O29" s="35">
        <f>+N29*(1-'Dep r by equipment nipa tables'!$D21)+'Investment from Nipa Tables'!BG24</f>
        <v>4832.9226373203219</v>
      </c>
      <c r="P29" s="35">
        <f>+O29*(1-'Dep r by equipment nipa tables'!$D21)+'Investment from Nipa Tables'!BH24</f>
        <v>5164.9965626026642</v>
      </c>
      <c r="Q29" s="35">
        <f>+P29*(1-'Dep r by equipment nipa tables'!$D21)+'Investment from Nipa Tables'!BI24</f>
        <v>5430.2971813341846</v>
      </c>
      <c r="R29" s="35">
        <f>+Q29*(1-'Dep r by equipment nipa tables'!$D21)+'Investment from Nipa Tables'!BJ24</f>
        <v>5470.8436886940317</v>
      </c>
      <c r="S29" s="35">
        <f>+R29*(1-'Dep r by equipment nipa tables'!$D21)+'Investment from Nipa Tables'!BK24</f>
        <v>5397.0918247291065</v>
      </c>
      <c r="T29" s="35">
        <f>+S29*(1-'Dep r by equipment nipa tables'!$D21)+'Investment from Nipa Tables'!BL24</f>
        <v>5388.6152962778679</v>
      </c>
      <c r="U29" s="35">
        <f>+T29*(1-'Dep r by equipment nipa tables'!$D21)+'Investment from Nipa Tables'!BM24</f>
        <v>5382.6645429478522</v>
      </c>
      <c r="V29" s="35">
        <f>+U29*(1-'Dep r by equipment nipa tables'!$D21)+'Investment from Nipa Tables'!BN24</f>
        <v>5401.7849252172391</v>
      </c>
      <c r="W29" s="35">
        <f>+V29*(1-'Dep r by equipment nipa tables'!$D21)+'Investment from Nipa Tables'!BO24</f>
        <v>5703.4636386781367</v>
      </c>
      <c r="X29" s="35">
        <f>+W29*(1-'Dep r by equipment nipa tables'!$D21)+'Investment from Nipa Tables'!BP24</f>
        <v>5915.8401837160727</v>
      </c>
      <c r="Y29" s="35">
        <f>+X29*(1-'Dep r by equipment nipa tables'!$D21)+'Investment from Nipa Tables'!BQ24</f>
        <v>6018.98895064718</v>
      </c>
      <c r="Z29" s="35">
        <f>+Y29*(1-'Dep r by equipment nipa tables'!$D21)+'Investment from Nipa Tables'!BR24</f>
        <v>6316.5709395306876</v>
      </c>
      <c r="AA29" s="35">
        <f>+Z29*(1-'Dep r by equipment nipa tables'!$D21)+'Investment from Nipa Tables'!BS24</f>
        <v>6404.5881704151643</v>
      </c>
      <c r="AB29" s="35">
        <f>+AA29*(1-'Dep r by equipment nipa tables'!$D21)+'Investment from Nipa Tables'!BT24</f>
        <v>6371.7622997404351</v>
      </c>
      <c r="AC29" s="35">
        <f>+AB29*(1-'Dep r by equipment nipa tables'!$D21)+'Investment from Nipa Tables'!BU24</f>
        <v>6544.8450857871576</v>
      </c>
      <c r="AD29" s="35">
        <f>+AC29*(1-'Dep r by equipment nipa tables'!$D21)+'Investment from Nipa Tables'!BV24</f>
        <v>7281.7729703454697</v>
      </c>
      <c r="AE29" s="35">
        <f>+AD29*(1-'Dep r by equipment nipa tables'!$D21)+'Investment from Nipa Tables'!BW24</f>
        <v>8533.0538356832858</v>
      </c>
      <c r="AF29" s="35">
        <f>+AE29*(1-'Dep r by equipment nipa tables'!$D21)+'Investment from Nipa Tables'!BX24</f>
        <v>9282.1041452602949</v>
      </c>
      <c r="AG29" s="35">
        <f>+AF29*(1-'Dep r by equipment nipa tables'!$D21)+'Investment from Nipa Tables'!BY24</f>
        <v>10293.325399113442</v>
      </c>
      <c r="AH29" s="35">
        <f>+AG29*(1-'Dep r by equipment nipa tables'!$D21)+'Investment from Nipa Tables'!BZ24</f>
        <v>11246.526827273023</v>
      </c>
      <c r="AI29" s="35">
        <f>+AH29*(1-'Dep r by equipment nipa tables'!$D21)+'Investment from Nipa Tables'!CA24</f>
        <v>13414.151998363879</v>
      </c>
      <c r="AJ29" s="35">
        <f>+AI29*(1-'Dep r by equipment nipa tables'!$D21)+'Investment from Nipa Tables'!CB24</f>
        <v>16138.604638658382</v>
      </c>
      <c r="AK29" s="35">
        <f>+AJ29*(1-'Dep r by equipment nipa tables'!$D21)+'Investment from Nipa Tables'!CC24</f>
        <v>18891.655803699876</v>
      </c>
      <c r="AL29" s="35">
        <f>+AK29*(1-'Dep r by equipment nipa tables'!$D21)+'Investment from Nipa Tables'!CD24</f>
        <v>21583.1577590339</v>
      </c>
      <c r="AM29" s="35">
        <f>+AL29*(1-'Dep r by equipment nipa tables'!$D21)+'Investment from Nipa Tables'!CE24</f>
        <v>22394.1893624078</v>
      </c>
      <c r="AN29" s="35">
        <f>+AM29*(1-'Dep r by equipment nipa tables'!$D21)+'Investment from Nipa Tables'!CF24</f>
        <v>25863.235277174397</v>
      </c>
      <c r="AO29" s="35">
        <f>+AN29*(1-'Dep r by equipment nipa tables'!$D21)+'Investment from Nipa Tables'!CG24</f>
        <v>29722.852927283006</v>
      </c>
      <c r="AP29" s="35">
        <f>+AO29*(1-'Dep r by equipment nipa tables'!$D21)+'Investment from Nipa Tables'!CH24</f>
        <v>32640.739400372066</v>
      </c>
      <c r="AQ29" s="35">
        <f>+AP29*(1-'Dep r by equipment nipa tables'!$D21)+'Investment from Nipa Tables'!CI24</f>
        <v>36332.406308305101</v>
      </c>
      <c r="AR29" s="35">
        <f>+AQ29*(1-'Dep r by equipment nipa tables'!$D21)+'Investment from Nipa Tables'!CJ24</f>
        <v>35998.573172810182</v>
      </c>
      <c r="AS29" s="35">
        <f>+AR29*(1-'Dep r by equipment nipa tables'!$D21)+'Investment from Nipa Tables'!CK24</f>
        <v>35071.830001704351</v>
      </c>
      <c r="AT29" s="35">
        <f>+AS29*(1-'Dep r by equipment nipa tables'!$D21)+'Investment from Nipa Tables'!CL24</f>
        <v>34796.900601397574</v>
      </c>
      <c r="AU29" s="35">
        <f>+AT29*(1-'Dep r by equipment nipa tables'!$D21)+'Investment from Nipa Tables'!CM24</f>
        <v>33432.458493146012</v>
      </c>
      <c r="AV29" s="35">
        <f>+AU29*(1-'Dep r by equipment nipa tables'!$D21)+'Investment from Nipa Tables'!CN24</f>
        <v>31984.615964379733</v>
      </c>
      <c r="AW29" s="35">
        <f>+AV29*(1-'Dep r by equipment nipa tables'!$D21)+'Investment from Nipa Tables'!CO24</f>
        <v>31281.385090791384</v>
      </c>
      <c r="AX29" s="35">
        <f>+AW29*(1-'Dep r by equipment nipa tables'!$D21)+'Investment from Nipa Tables'!CP24</f>
        <v>31192.735774448938</v>
      </c>
      <c r="AY29" s="35">
        <f>+AX29*(1-'Dep r by equipment nipa tables'!$D21)+'Investment from Nipa Tables'!CQ24</f>
        <v>31183.043335048133</v>
      </c>
      <c r="AZ29" s="35">
        <f>+AY29*(1-'Dep r by equipment nipa tables'!$D21)+'Investment from Nipa Tables'!CR24</f>
        <v>31292.09553473947</v>
      </c>
      <c r="BA29" s="35">
        <f>+AZ29*(1-'Dep r by equipment nipa tables'!$D21)+'Investment from Nipa Tables'!CS24</f>
        <v>31456.518338486367</v>
      </c>
      <c r="BB29" s="35">
        <f>+BA29*(1-'Dep r by equipment nipa tables'!$D21)+'Investment from Nipa Tables'!CT24</f>
        <v>31501.345037558822</v>
      </c>
      <c r="BC29" s="35">
        <f>+BB29*(1-'Dep r by equipment nipa tables'!$D21)+'Investment from Nipa Tables'!CU24</f>
        <v>30922.102930798235</v>
      </c>
      <c r="BD29" s="35">
        <f>+BC29*(1-'Dep r by equipment nipa tables'!$D21)+'Investment from Nipa Tables'!CV24</f>
        <v>29034.124403254555</v>
      </c>
      <c r="BE29" s="35">
        <f>+BD29*(1-'Dep r by equipment nipa tables'!$D21)+'Investment from Nipa Tables'!CW24</f>
        <v>27616.982010668737</v>
      </c>
      <c r="BF29" s="35">
        <f>+BE29*(1-'Dep r by equipment nipa tables'!$D21)+'Investment from Nipa Tables'!CX24</f>
        <v>27369.925248748365</v>
      </c>
      <c r="BG29" s="35">
        <f>+BF29*(1-'Dep r by equipment nipa tables'!$D21)+'Investment from Nipa Tables'!CY24</f>
        <v>27543.338703973659</v>
      </c>
      <c r="BH29" s="35">
        <f>+BG29*(1-'Dep r by equipment nipa tables'!$D21)+'Investment from Nipa Tables'!CZ24</f>
        <v>30513.537737258401</v>
      </c>
      <c r="BI29" s="35">
        <f>+BH29*(1-'Dep r by equipment nipa tables'!$D21)+'Investment from Nipa Tables'!DA24</f>
        <v>33262.100944551887</v>
      </c>
      <c r="BJ29" s="35">
        <f>+BI29*(1-'Dep r by equipment nipa tables'!$D21)+'Investment from Nipa Tables'!DB24</f>
        <v>35673.922774532548</v>
      </c>
      <c r="BK29" s="35">
        <f>+BJ29*(1-'Dep r by equipment nipa tables'!$D21)+'Investment from Nipa Tables'!DC24</f>
        <v>37957.616675116689</v>
      </c>
      <c r="BL29" s="35">
        <f>+BK29*(1-'Dep r by equipment nipa tables'!$D21)+'Investment from Nipa Tables'!DD24</f>
        <v>35472.245673595688</v>
      </c>
      <c r="BM29" s="35">
        <f>+BL29*(1-'Dep r by equipment nipa tables'!$D21)+'Investment from Nipa Tables'!DE24</f>
        <v>33819.241452348462</v>
      </c>
      <c r="BN29" s="35">
        <f>+BM29*(1-'Dep r by equipment nipa tables'!$D21)+'Investment from Nipa Tables'!DF24</f>
        <v>31475.777990925741</v>
      </c>
      <c r="BO29" s="35">
        <f>+BN29*(1-'Dep r by equipment nipa tables'!$D21)+'Investment from Nipa Tables'!DG24</f>
        <v>29252.137952559111</v>
      </c>
      <c r="BP29" s="35">
        <f>+BO29*(1-'Dep r by equipment nipa tables'!$D21)+'Investment from Nipa Tables'!DH24</f>
        <v>27152.753121098474</v>
      </c>
      <c r="BQ29" s="35">
        <f>+BP29*(1-'Dep r by equipment nipa tables'!$D21)+'Investment from Nipa Tables'!DI24</f>
        <v>26164.25755930075</v>
      </c>
      <c r="BR29" s="35">
        <f>+BQ29*(1-'Dep r by equipment nipa tables'!$D21)+'Investment from Nipa Tables'!DJ24</f>
        <v>25190.691198626617</v>
      </c>
      <c r="BS29" s="35">
        <f>+BR29*(1-'Dep r by equipment nipa tables'!$D21)+'Investment from Nipa Tables'!DK24</f>
        <v>24693.366782873829</v>
      </c>
      <c r="BT29" s="35">
        <f>+BS29*(1-'Dep r by equipment nipa tables'!$D21)+'Investment from Nipa Tables'!DL24</f>
        <v>24285.560761956542</v>
      </c>
    </row>
    <row r="30" spans="1:72" x14ac:dyDescent="0.25">
      <c r="A30" s="29">
        <v>4</v>
      </c>
      <c r="B30" t="s">
        <v>57</v>
      </c>
      <c r="C30" s="35">
        <f>+'Initial Stock'!E27</f>
        <v>0</v>
      </c>
      <c r="D30" s="35">
        <f>+C30*(1-'Dep r by equipment nipa tables'!$D22)+'Investment from Nipa Tables'!AV25</f>
        <v>0</v>
      </c>
      <c r="E30" s="35">
        <f>+D30*(1-'Dep r by equipment nipa tables'!$D22)+'Investment from Nipa Tables'!AW25</f>
        <v>0</v>
      </c>
      <c r="F30" s="35">
        <f>+E30*(1-'Dep r by equipment nipa tables'!$D22)+'Investment from Nipa Tables'!AX25</f>
        <v>0</v>
      </c>
      <c r="G30" s="35">
        <f>+F30*(1-'Dep r by equipment nipa tables'!$D22)+'Investment from Nipa Tables'!AY25</f>
        <v>0</v>
      </c>
      <c r="H30" s="35">
        <f>+G30*(1-'Dep r by equipment nipa tables'!$D22)+'Investment from Nipa Tables'!AZ25</f>
        <v>0</v>
      </c>
      <c r="I30" s="35">
        <f>+H30*(1-'Dep r by equipment nipa tables'!$D22)+'Investment from Nipa Tables'!BA25</f>
        <v>0</v>
      </c>
      <c r="J30" s="35">
        <f>+I30*(1-'Dep r by equipment nipa tables'!$D22)+'Investment from Nipa Tables'!BB25</f>
        <v>0</v>
      </c>
      <c r="K30" s="35">
        <f>+J30*(1-'Dep r by equipment nipa tables'!$D22)+'Investment from Nipa Tables'!BC25</f>
        <v>0</v>
      </c>
      <c r="L30" s="35">
        <f>+K30*(1-'Dep r by equipment nipa tables'!$D22)+'Investment from Nipa Tables'!BD25</f>
        <v>0</v>
      </c>
      <c r="M30" s="35">
        <f>+L30*(1-'Dep r by equipment nipa tables'!$D22)+'Investment from Nipa Tables'!BE25</f>
        <v>0</v>
      </c>
      <c r="N30" s="35">
        <f>+M30*(1-'Dep r by equipment nipa tables'!$D22)+'Investment from Nipa Tables'!BF25</f>
        <v>0</v>
      </c>
      <c r="O30" s="35">
        <f>+N30*(1-'Dep r by equipment nipa tables'!$D22)+'Investment from Nipa Tables'!BG25</f>
        <v>2</v>
      </c>
      <c r="P30" s="35">
        <f>+O30*(1-'Dep r by equipment nipa tables'!$D22)+'Investment from Nipa Tables'!BH25</f>
        <v>11.376200000000001</v>
      </c>
      <c r="Q30" s="35">
        <f>+P30*(1-'Dep r by equipment nipa tables'!$D22)+'Investment from Nipa Tables'!BI25</f>
        <v>96.827963220000001</v>
      </c>
      <c r="R30" s="35">
        <f>+Q30*(1-'Dep r by equipment nipa tables'!$D22)+'Investment from Nipa Tables'!BJ25</f>
        <v>187.62732149168198</v>
      </c>
      <c r="S30" s="35">
        <f>+R30*(1-'Dep r by equipment nipa tables'!$D22)+'Investment from Nipa Tables'!BK25</f>
        <v>307.10635991842639</v>
      </c>
      <c r="T30" s="35">
        <f>+S30*(1-'Dep r by equipment nipa tables'!$D22)+'Investment from Nipa Tables'!BL25</f>
        <v>542.31988625986924</v>
      </c>
      <c r="U30" s="35">
        <f>+T30*(1-'Dep r by equipment nipa tables'!$D22)+'Investment from Nipa Tables'!BM25</f>
        <v>707.1703137354159</v>
      </c>
      <c r="V30" s="35">
        <f>+U30*(1-'Dep r by equipment nipa tables'!$D22)+'Investment from Nipa Tables'!BN25</f>
        <v>893.60389288133956</v>
      </c>
      <c r="W30" s="35">
        <f>+V30*(1-'Dep r by equipment nipa tables'!$D22)+'Investment from Nipa Tables'!BO25</f>
        <v>1089.8888386916497</v>
      </c>
      <c r="X30" s="35">
        <f>+W30*(1-'Dep r by equipment nipa tables'!$D22)+'Investment from Nipa Tables'!BP25</f>
        <v>1457.9525099037241</v>
      </c>
      <c r="Y30" s="35">
        <f>+X30*(1-'Dep r by equipment nipa tables'!$D22)+'Investment from Nipa Tables'!BQ25</f>
        <v>1781.2171220647524</v>
      </c>
      <c r="Z30" s="35">
        <f>+Y30*(1-'Dep r by equipment nipa tables'!$D22)+'Investment from Nipa Tables'!BR25</f>
        <v>2349.6555016927559</v>
      </c>
      <c r="AA30" s="35">
        <f>+Z30*(1-'Dep r by equipment nipa tables'!$D22)+'Investment from Nipa Tables'!BS25</f>
        <v>2867.7979507147852</v>
      </c>
      <c r="AB30" s="35">
        <f>+AA30*(1-'Dep r by equipment nipa tables'!$D22)+'Investment from Nipa Tables'!BT25</f>
        <v>3211.3317698868432</v>
      </c>
      <c r="AC30" s="35">
        <f>+AB30*(1-'Dep r by equipment nipa tables'!$D22)+'Investment from Nipa Tables'!BU25</f>
        <v>3947.7173908591367</v>
      </c>
      <c r="AD30" s="35">
        <f>+AC30*(1-'Dep r by equipment nipa tables'!$D22)+'Investment from Nipa Tables'!BV25</f>
        <v>4351.4243366501723</v>
      </c>
      <c r="AE30" s="35">
        <f>+AD30*(1-'Dep r by equipment nipa tables'!$D22)+'Investment from Nipa Tables'!BW25</f>
        <v>4857.2150860489837</v>
      </c>
      <c r="AF30" s="35">
        <f>+AE30*(1-'Dep r by equipment nipa tables'!$D22)+'Investment from Nipa Tables'!BX25</f>
        <v>5015.2497007103048</v>
      </c>
      <c r="AG30" s="35">
        <f>+AF30*(1-'Dep r by equipment nipa tables'!$D22)+'Investment from Nipa Tables'!BY25</f>
        <v>5432.9933190587599</v>
      </c>
      <c r="AH30" s="35">
        <f>+AG30*(1-'Dep r by equipment nipa tables'!$D22)+'Investment from Nipa Tables'!BZ25</f>
        <v>6283.4427028443324</v>
      </c>
      <c r="AI30" s="35">
        <f>+AH30*(1-'Dep r by equipment nipa tables'!$D22)+'Investment from Nipa Tables'!CA25</f>
        <v>8157.6369238271845</v>
      </c>
      <c r="AJ30" s="35">
        <f>+AI30*(1-'Dep r by equipment nipa tables'!$D22)+'Investment from Nipa Tables'!CB25</f>
        <v>10686.269967285485</v>
      </c>
      <c r="AK30" s="35">
        <f>+AJ30*(1-'Dep r by equipment nipa tables'!$D22)+'Investment from Nipa Tables'!CC25</f>
        <v>13168.222364489142</v>
      </c>
      <c r="AL30" s="35">
        <f>+AK30*(1-'Dep r by equipment nipa tables'!$D22)+'Investment from Nipa Tables'!CD25</f>
        <v>17571.053809004978</v>
      </c>
      <c r="AM30" s="35">
        <f>+AL30*(1-'Dep r by equipment nipa tables'!$D22)+'Investment from Nipa Tables'!CE25</f>
        <v>19283.642125976323</v>
      </c>
      <c r="AN30" s="35">
        <f>+AM30*(1-'Dep r by equipment nipa tables'!$D22)+'Investment from Nipa Tables'!CF25</f>
        <v>22191.074146884304</v>
      </c>
      <c r="AO30" s="35">
        <f>+AN30*(1-'Dep r by equipment nipa tables'!$D22)+'Investment from Nipa Tables'!CG25</f>
        <v>26461.678120471086</v>
      </c>
      <c r="AP30" s="35">
        <f>+AO30*(1-'Dep r by equipment nipa tables'!$D22)+'Investment from Nipa Tables'!CH25</f>
        <v>30761.280714696153</v>
      </c>
      <c r="AQ30" s="35">
        <f>+AP30*(1-'Dep r by equipment nipa tables'!$D22)+'Investment from Nipa Tables'!CI25</f>
        <v>33040.83725978242</v>
      </c>
      <c r="AR30" s="35">
        <f>+AQ30*(1-'Dep r by equipment nipa tables'!$D22)+'Investment from Nipa Tables'!CJ25</f>
        <v>34306.40011845628</v>
      </c>
      <c r="AS30" s="35">
        <f>+AR30*(1-'Dep r by equipment nipa tables'!$D22)+'Investment from Nipa Tables'!CK25</f>
        <v>35384.23392150976</v>
      </c>
      <c r="AT30" s="35">
        <f>+AS30*(1-'Dep r by equipment nipa tables'!$D22)+'Investment from Nipa Tables'!CL25</f>
        <v>35373.891361390866</v>
      </c>
      <c r="AU30" s="35">
        <f>+AT30*(1-'Dep r by equipment nipa tables'!$D22)+'Investment from Nipa Tables'!CM25</f>
        <v>33688.774645773054</v>
      </c>
      <c r="AV30" s="35">
        <f>+AU30*(1-'Dep r by equipment nipa tables'!$D22)+'Investment from Nipa Tables'!CN25</f>
        <v>32594.245833756435</v>
      </c>
      <c r="AW30" s="35">
        <f>+AV30*(1-'Dep r by equipment nipa tables'!$D22)+'Investment from Nipa Tables'!CO25</f>
        <v>28822.1005582078</v>
      </c>
      <c r="AX30" s="35">
        <f>+AW30*(1-'Dep r by equipment nipa tables'!$D22)+'Investment from Nipa Tables'!CP25</f>
        <v>26024.487394102784</v>
      </c>
      <c r="AY30" s="35">
        <f>+AX30*(1-'Dep r by equipment nipa tables'!$D22)+'Investment from Nipa Tables'!CQ25</f>
        <v>25988.449775882124</v>
      </c>
      <c r="AZ30" s="35">
        <f>+AY30*(1-'Dep r by equipment nipa tables'!$D22)+'Investment from Nipa Tables'!CR25</f>
        <v>27731.652290784488</v>
      </c>
      <c r="BA30" s="35">
        <f>+AZ30*(1-'Dep r by equipment nipa tables'!$D22)+'Investment from Nipa Tables'!CS25</f>
        <v>30772.149941288804</v>
      </c>
      <c r="BB30" s="35">
        <f>+BA30*(1-'Dep r by equipment nipa tables'!$D22)+'Investment from Nipa Tables'!CT25</f>
        <v>38287.316374600821</v>
      </c>
      <c r="BC30" s="35">
        <f>+BB30*(1-'Dep r by equipment nipa tables'!$D22)+'Investment from Nipa Tables'!CU25</f>
        <v>42642.502397362827</v>
      </c>
      <c r="BD30" s="35">
        <f>+BC30*(1-'Dep r by equipment nipa tables'!$D22)+'Investment from Nipa Tables'!CV25</f>
        <v>50615.305899625353</v>
      </c>
      <c r="BE30" s="35">
        <f>+BD30*(1-'Dep r by equipment nipa tables'!$D22)+'Investment from Nipa Tables'!CW25</f>
        <v>60022.391989532203</v>
      </c>
      <c r="BF30" s="35">
        <f>+BE30*(1-'Dep r by equipment nipa tables'!$D22)+'Investment from Nipa Tables'!CX25</f>
        <v>60657.407927997105</v>
      </c>
      <c r="BG30" s="35">
        <f>+BF30*(1-'Dep r by equipment nipa tables'!$D22)+'Investment from Nipa Tables'!CY25</f>
        <v>57275.362395254801</v>
      </c>
      <c r="BH30" s="35">
        <f>+BG30*(1-'Dep r by equipment nipa tables'!$D22)+'Investment from Nipa Tables'!CZ25</f>
        <v>54954.176864174828</v>
      </c>
      <c r="BI30" s="35">
        <f>+BH30*(1-'Dep r by equipment nipa tables'!$D22)+'Investment from Nipa Tables'!DA25</f>
        <v>52103.969100238697</v>
      </c>
      <c r="BJ30" s="35">
        <f>+BI30*(1-'Dep r by equipment nipa tables'!$D22)+'Investment from Nipa Tables'!DB25</f>
        <v>46275.741137874247</v>
      </c>
      <c r="BK30" s="35">
        <f>+BJ30*(1-'Dep r by equipment nipa tables'!$D22)+'Investment from Nipa Tables'!DC25</f>
        <v>45675.337476971268</v>
      </c>
      <c r="BL30" s="35">
        <f>+BK30*(1-'Dep r by equipment nipa tables'!$D22)+'Investment from Nipa Tables'!DD25</f>
        <v>41920.199717903932</v>
      </c>
      <c r="BM30" s="35">
        <f>+BL30*(1-'Dep r by equipment nipa tables'!$D22)+'Investment from Nipa Tables'!DE25</f>
        <v>39439.289425889692</v>
      </c>
      <c r="BN30" s="35">
        <f>+BM30*(1-'Dep r by equipment nipa tables'!$D22)+'Investment from Nipa Tables'!DF25</f>
        <v>40075.175053954692</v>
      </c>
      <c r="BO30" s="35">
        <f>+BN30*(1-'Dep r by equipment nipa tables'!$D22)+'Investment from Nipa Tables'!DG25</f>
        <v>40542.727954626222</v>
      </c>
      <c r="BP30" s="35">
        <f>+BO30*(1-'Dep r by equipment nipa tables'!$D22)+'Investment from Nipa Tables'!DH25</f>
        <v>37020.4511055783</v>
      </c>
      <c r="BQ30" s="35">
        <f>+BP30*(1-'Dep r by equipment nipa tables'!$D22)+'Investment from Nipa Tables'!DI25</f>
        <v>35793.77240574843</v>
      </c>
      <c r="BR30" s="35">
        <f>+BQ30*(1-'Dep r by equipment nipa tables'!$D22)+'Investment from Nipa Tables'!DJ25</f>
        <v>34699.694792395494</v>
      </c>
      <c r="BS30" s="35">
        <f>+BR30*(1-'Dep r by equipment nipa tables'!$D22)+'Investment from Nipa Tables'!DK25</f>
        <v>35724.859986647338</v>
      </c>
      <c r="BT30" s="35">
        <f>+BS30*(1-'Dep r by equipment nipa tables'!$D22)+'Investment from Nipa Tables'!DL25</f>
        <v>34341.276156812033</v>
      </c>
    </row>
    <row r="31" spans="1:72" x14ac:dyDescent="0.25">
      <c r="A31" s="29">
        <v>4</v>
      </c>
      <c r="B31" t="s">
        <v>59</v>
      </c>
      <c r="C31" s="35">
        <f>+'Initial Stock'!E28</f>
        <v>0</v>
      </c>
      <c r="D31" s="35">
        <f>+C31*(1-'Dep r by equipment nipa tables'!$D23)+'Investment from Nipa Tables'!AV26</f>
        <v>0</v>
      </c>
      <c r="E31" s="35">
        <f>+D31*(1-'Dep r by equipment nipa tables'!$D23)+'Investment from Nipa Tables'!AW26</f>
        <v>0</v>
      </c>
      <c r="F31" s="35">
        <f>+E31*(1-'Dep r by equipment nipa tables'!$D23)+'Investment from Nipa Tables'!AX26</f>
        <v>0</v>
      </c>
      <c r="G31" s="35">
        <f>+F31*(1-'Dep r by equipment nipa tables'!$D23)+'Investment from Nipa Tables'!AY26</f>
        <v>0</v>
      </c>
      <c r="H31" s="35">
        <f>+G31*(1-'Dep r by equipment nipa tables'!$D23)+'Investment from Nipa Tables'!AZ26</f>
        <v>0</v>
      </c>
      <c r="I31" s="35">
        <f>+H31*(1-'Dep r by equipment nipa tables'!$D23)+'Investment from Nipa Tables'!BA26</f>
        <v>0</v>
      </c>
      <c r="J31" s="35">
        <f>+I31*(1-'Dep r by equipment nipa tables'!$D23)+'Investment from Nipa Tables'!BB26</f>
        <v>0</v>
      </c>
      <c r="K31" s="35">
        <f>+J31*(1-'Dep r by equipment nipa tables'!$D23)+'Investment from Nipa Tables'!BC26</f>
        <v>0</v>
      </c>
      <c r="L31" s="35">
        <f>+K31*(1-'Dep r by equipment nipa tables'!$D23)+'Investment from Nipa Tables'!BD26</f>
        <v>0</v>
      </c>
      <c r="M31" s="35">
        <f>+L31*(1-'Dep r by equipment nipa tables'!$D23)+'Investment from Nipa Tables'!BE26</f>
        <v>0</v>
      </c>
      <c r="N31" s="35">
        <f>+M31*(1-'Dep r by equipment nipa tables'!$D23)+'Investment from Nipa Tables'!BF26</f>
        <v>0</v>
      </c>
      <c r="O31" s="35">
        <f>+N31*(1-'Dep r by equipment nipa tables'!$D23)+'Investment from Nipa Tables'!BG26</f>
        <v>0</v>
      </c>
      <c r="P31" s="35">
        <f>+O31*(1-'Dep r by equipment nipa tables'!$D23)+'Investment from Nipa Tables'!BH26</f>
        <v>0</v>
      </c>
      <c r="Q31" s="35">
        <f>+P31*(1-'Dep r by equipment nipa tables'!$D23)+'Investment from Nipa Tables'!BI26</f>
        <v>0</v>
      </c>
      <c r="R31" s="35">
        <f>+Q31*(1-'Dep r by equipment nipa tables'!$D23)+'Investment from Nipa Tables'!BJ26</f>
        <v>0</v>
      </c>
      <c r="S31" s="35">
        <f>+R31*(1-'Dep r by equipment nipa tables'!$D23)+'Investment from Nipa Tables'!BK26</f>
        <v>0</v>
      </c>
      <c r="T31" s="35">
        <f>+S31*(1-'Dep r by equipment nipa tables'!$D23)+'Investment from Nipa Tables'!BL26</f>
        <v>0</v>
      </c>
      <c r="U31" s="35">
        <f>+T31*(1-'Dep r by equipment nipa tables'!$D23)+'Investment from Nipa Tables'!BM26</f>
        <v>0</v>
      </c>
      <c r="V31" s="35">
        <f>+U31*(1-'Dep r by equipment nipa tables'!$D23)+'Investment from Nipa Tables'!BN26</f>
        <v>0</v>
      </c>
      <c r="W31" s="35">
        <f>+V31*(1-'Dep r by equipment nipa tables'!$D23)+'Investment from Nipa Tables'!BO26</f>
        <v>0</v>
      </c>
      <c r="X31" s="35">
        <f>+W31*(1-'Dep r by equipment nipa tables'!$D23)+'Investment from Nipa Tables'!BP26</f>
        <v>0</v>
      </c>
      <c r="Y31" s="35">
        <f>+X31*(1-'Dep r by equipment nipa tables'!$D23)+'Investment from Nipa Tables'!BQ26</f>
        <v>0</v>
      </c>
      <c r="Z31" s="35">
        <f>+Y31*(1-'Dep r by equipment nipa tables'!$D23)+'Investment from Nipa Tables'!BR26</f>
        <v>0</v>
      </c>
      <c r="AA31" s="35">
        <f>+Z31*(1-'Dep r by equipment nipa tables'!$D23)+'Investment from Nipa Tables'!BS26</f>
        <v>0</v>
      </c>
      <c r="AB31" s="35">
        <f>+AA31*(1-'Dep r by equipment nipa tables'!$D23)+'Investment from Nipa Tables'!BT26</f>
        <v>0</v>
      </c>
      <c r="AC31" s="35">
        <f>+AB31*(1-'Dep r by equipment nipa tables'!$D23)+'Investment from Nipa Tables'!BU26</f>
        <v>0</v>
      </c>
      <c r="AD31" s="35">
        <f>+AC31*(1-'Dep r by equipment nipa tables'!$D23)+'Investment from Nipa Tables'!BV26</f>
        <v>0</v>
      </c>
      <c r="AE31" s="35">
        <f>+AD31*(1-'Dep r by equipment nipa tables'!$D23)+'Investment from Nipa Tables'!BW26</f>
        <v>0</v>
      </c>
      <c r="AF31" s="35">
        <f>+AE31*(1-'Dep r by equipment nipa tables'!$D23)+'Investment from Nipa Tables'!BX26</f>
        <v>0</v>
      </c>
      <c r="AG31" s="35">
        <f>+AF31*(1-'Dep r by equipment nipa tables'!$D23)+'Investment from Nipa Tables'!BY26</f>
        <v>0</v>
      </c>
      <c r="AH31" s="35">
        <f>+AG31*(1-'Dep r by equipment nipa tables'!$D23)+'Investment from Nipa Tables'!BZ26</f>
        <v>0</v>
      </c>
      <c r="AI31" s="35">
        <f>+AH31*(1-'Dep r by equipment nipa tables'!$D23)+'Investment from Nipa Tables'!CA26</f>
        <v>0</v>
      </c>
      <c r="AJ31" s="35">
        <f>+AI31*(1-'Dep r by equipment nipa tables'!$D23)+'Investment from Nipa Tables'!CB26</f>
        <v>0</v>
      </c>
      <c r="AK31" s="35">
        <f>+AJ31*(1-'Dep r by equipment nipa tables'!$D23)+'Investment from Nipa Tables'!CC26</f>
        <v>0</v>
      </c>
      <c r="AL31" s="35">
        <f>+AK31*(1-'Dep r by equipment nipa tables'!$D23)+'Investment from Nipa Tables'!CD26</f>
        <v>0</v>
      </c>
      <c r="AM31" s="35">
        <f>+AL31*(1-'Dep r by equipment nipa tables'!$D23)+'Investment from Nipa Tables'!CE26</f>
        <v>3098</v>
      </c>
      <c r="AN31" s="35">
        <f>+AM31*(1-'Dep r by equipment nipa tables'!$D23)+'Investment from Nipa Tables'!CF26</f>
        <v>5940.7338</v>
      </c>
      <c r="AO31" s="35">
        <f>+AN31*(1-'Dep r by equipment nipa tables'!$D23)+'Investment from Nipa Tables'!CG26</f>
        <v>10417.818927779999</v>
      </c>
      <c r="AP31" s="35">
        <f>+AO31*(1-'Dep r by equipment nipa tables'!$D23)+'Investment from Nipa Tables'!CH26</f>
        <v>14288.501204205417</v>
      </c>
      <c r="AQ31" s="35">
        <f>+AP31*(1-'Dep r by equipment nipa tables'!$D23)+'Investment from Nipa Tables'!CI26</f>
        <v>16101.917678613747</v>
      </c>
      <c r="AR31" s="35">
        <f>+AQ31*(1-'Dep r by equipment nipa tables'!$D23)+'Investment from Nipa Tables'!CJ26</f>
        <v>18851.729554654117</v>
      </c>
      <c r="AS31" s="35">
        <f>+AR31*(1-'Dep r by equipment nipa tables'!$D23)+'Investment from Nipa Tables'!CK26</f>
        <v>22624.875106557498</v>
      </c>
      <c r="AT31" s="35">
        <f>+AS31*(1-'Dep r by equipment nipa tables'!$D23)+'Investment from Nipa Tables'!CL26</f>
        <v>27202.176560822212</v>
      </c>
      <c r="AU31" s="35">
        <f>+AT31*(1-'Dep r by equipment nipa tables'!$D23)+'Investment from Nipa Tables'!CM26</f>
        <v>29183.817691501761</v>
      </c>
      <c r="AV31" s="35">
        <f>+AU31*(1-'Dep r by equipment nipa tables'!$D23)+'Investment from Nipa Tables'!CN26</f>
        <v>31334.38495352236</v>
      </c>
      <c r="AW31" s="35">
        <f>+AV31*(1-'Dep r by equipment nipa tables'!$D23)+'Investment from Nipa Tables'!CO26</f>
        <v>36362.190286518729</v>
      </c>
      <c r="AX31" s="35">
        <f>+AW31*(1-'Dep r by equipment nipa tables'!$D23)+'Investment from Nipa Tables'!CP26</f>
        <v>42523.823136153536</v>
      </c>
      <c r="AY31" s="35">
        <f>+AX31*(1-'Dep r by equipment nipa tables'!$D23)+'Investment from Nipa Tables'!CQ26</f>
        <v>51661.642699987249</v>
      </c>
      <c r="AZ31" s="35">
        <f>+AY31*(1-'Dep r by equipment nipa tables'!$D23)+'Investment from Nipa Tables'!CR26</f>
        <v>65513.376341861222</v>
      </c>
      <c r="BA31" s="35">
        <f>+AZ31*(1-'Dep r by equipment nipa tables'!$D23)+'Investment from Nipa Tables'!CS26</f>
        <v>74972.754260834699</v>
      </c>
      <c r="BB31" s="35">
        <f>+BA31*(1-'Dep r by equipment nipa tables'!$D23)+'Investment from Nipa Tables'!CT26</f>
        <v>79749.752206880352</v>
      </c>
      <c r="BC31" s="35">
        <f>+BB31*(1-'Dep r by equipment nipa tables'!$D23)+'Investment from Nipa Tables'!CU26</f>
        <v>86896.804493554373</v>
      </c>
      <c r="BD31" s="35">
        <f>+BC31*(1-'Dep r by equipment nipa tables'!$D23)+'Investment from Nipa Tables'!CV26</f>
        <v>91846.691172014762</v>
      </c>
      <c r="BE31" s="35">
        <f>+BD31*(1-'Dep r by equipment nipa tables'!$D23)+'Investment from Nipa Tables'!CW26</f>
        <v>94851.708195463347</v>
      </c>
      <c r="BF31" s="35">
        <f>+BE31*(1-'Dep r by equipment nipa tables'!$D23)+'Investment from Nipa Tables'!CX26</f>
        <v>90869.460409298321</v>
      </c>
      <c r="BG31" s="35">
        <f>+BF31*(1-'Dep r by equipment nipa tables'!$D23)+'Investment from Nipa Tables'!CY26</f>
        <v>85682.275707638168</v>
      </c>
      <c r="BH31" s="35">
        <f>+BG31*(1-'Dep r by equipment nipa tables'!$D23)+'Investment from Nipa Tables'!CZ26</f>
        <v>84627.97391442582</v>
      </c>
      <c r="BI31" s="35">
        <f>+BH31*(1-'Dep r by equipment nipa tables'!$D23)+'Investment from Nipa Tables'!DA26</f>
        <v>87456.508850516402</v>
      </c>
      <c r="BJ31" s="35">
        <f>+BI31*(1-'Dep r by equipment nipa tables'!$D23)+'Investment from Nipa Tables'!DB26</f>
        <v>93236.82374004033</v>
      </c>
      <c r="BK31" s="35">
        <f>+BJ31*(1-'Dep r by equipment nipa tables'!$D23)+'Investment from Nipa Tables'!DC26</f>
        <v>98610.258415521748</v>
      </c>
      <c r="BL31" s="35">
        <f>+BK31*(1-'Dep r by equipment nipa tables'!$D23)+'Investment from Nipa Tables'!DD26</f>
        <v>106803.71881572051</v>
      </c>
      <c r="BM31" s="35">
        <f>+BL31*(1-'Dep r by equipment nipa tables'!$D23)+'Investment from Nipa Tables'!DE26</f>
        <v>111458.63891709727</v>
      </c>
      <c r="BN31" s="35">
        <f>+BM31*(1-'Dep r by equipment nipa tables'!$D23)+'Investment from Nipa Tables'!DF26</f>
        <v>110086.68943885462</v>
      </c>
      <c r="BO31" s="35">
        <f>+BN31*(1-'Dep r by equipment nipa tables'!$D23)+'Investment from Nipa Tables'!DG26</f>
        <v>109274.65100287586</v>
      </c>
      <c r="BP31" s="35">
        <f>+BO31*(1-'Dep r by equipment nipa tables'!$D23)+'Investment from Nipa Tables'!DH26</f>
        <v>108321.88735507887</v>
      </c>
      <c r="BQ31" s="35">
        <f>+BP31*(1-'Dep r by equipment nipa tables'!$D23)+'Investment from Nipa Tables'!DI26</f>
        <v>108223.29068902976</v>
      </c>
      <c r="BR31" s="35">
        <f>+BQ31*(1-'Dep r by equipment nipa tables'!$D23)+'Investment from Nipa Tables'!DJ26</f>
        <v>107586.44632312137</v>
      </c>
      <c r="BS31" s="35">
        <f>+BR31*(1-'Dep r by equipment nipa tables'!$D23)+'Investment from Nipa Tables'!DK26</f>
        <v>106662.23371493981</v>
      </c>
      <c r="BT31" s="35">
        <f>+BS31*(1-'Dep r by equipment nipa tables'!$D23)+'Investment from Nipa Tables'!DL26</f>
        <v>106713.28301925007</v>
      </c>
    </row>
    <row r="32" spans="1:72" x14ac:dyDescent="0.25">
      <c r="A32" s="29">
        <v>4</v>
      </c>
      <c r="B32" t="s">
        <v>61</v>
      </c>
      <c r="C32" s="35">
        <f>+'Initial Stock'!E29</f>
        <v>0</v>
      </c>
      <c r="D32" s="35">
        <f>+C32*(1-'Dep r by equipment nipa tables'!$D24)+'Investment from Nipa Tables'!AV27</f>
        <v>0</v>
      </c>
      <c r="E32" s="35">
        <f>+D32*(1-'Dep r by equipment nipa tables'!$D24)+'Investment from Nipa Tables'!AW27</f>
        <v>0</v>
      </c>
      <c r="F32" s="35">
        <f>+E32*(1-'Dep r by equipment nipa tables'!$D24)+'Investment from Nipa Tables'!AX27</f>
        <v>0</v>
      </c>
      <c r="G32" s="35">
        <f>+F32*(1-'Dep r by equipment nipa tables'!$D24)+'Investment from Nipa Tables'!AY27</f>
        <v>0</v>
      </c>
      <c r="H32" s="35">
        <f>+G32*(1-'Dep r by equipment nipa tables'!$D24)+'Investment from Nipa Tables'!AZ27</f>
        <v>0</v>
      </c>
      <c r="I32" s="35">
        <f>+H32*(1-'Dep r by equipment nipa tables'!$D24)+'Investment from Nipa Tables'!BA27</f>
        <v>0</v>
      </c>
      <c r="J32" s="35">
        <f>+I32*(1-'Dep r by equipment nipa tables'!$D24)+'Investment from Nipa Tables'!BB27</f>
        <v>0</v>
      </c>
      <c r="K32" s="35">
        <f>+J32*(1-'Dep r by equipment nipa tables'!$D24)+'Investment from Nipa Tables'!BC27</f>
        <v>0</v>
      </c>
      <c r="L32" s="35">
        <f>+K32*(1-'Dep r by equipment nipa tables'!$D24)+'Investment from Nipa Tables'!BD27</f>
        <v>0</v>
      </c>
      <c r="M32" s="35">
        <f>+L32*(1-'Dep r by equipment nipa tables'!$D24)+'Investment from Nipa Tables'!BE27</f>
        <v>0</v>
      </c>
      <c r="N32" s="35">
        <f>+M32*(1-'Dep r by equipment nipa tables'!$D24)+'Investment from Nipa Tables'!BF27</f>
        <v>0</v>
      </c>
      <c r="O32" s="35">
        <f>+N32*(1-'Dep r by equipment nipa tables'!$D24)+'Investment from Nipa Tables'!BG27</f>
        <v>0</v>
      </c>
      <c r="P32" s="35">
        <f>+O32*(1-'Dep r by equipment nipa tables'!$D24)+'Investment from Nipa Tables'!BH27</f>
        <v>2</v>
      </c>
      <c r="Q32" s="35">
        <f>+P32*(1-'Dep r by equipment nipa tables'!$D24)+'Investment from Nipa Tables'!BI27</f>
        <v>18.376200000000001</v>
      </c>
      <c r="R32" s="35">
        <f>+Q32*(1-'Dep r by equipment nipa tables'!$D24)+'Investment from Nipa Tables'!BJ27</f>
        <v>28.644663219999998</v>
      </c>
      <c r="S32" s="35">
        <f>+R32*(1-'Dep r by equipment nipa tables'!$D24)+'Investment from Nipa Tables'!BK27</f>
        <v>41.710392761682002</v>
      </c>
      <c r="T32" s="35">
        <f>+S32*(1-'Dep r by equipment nipa tables'!$D24)+'Investment from Nipa Tables'!BL27</f>
        <v>101.70092125931339</v>
      </c>
      <c r="U32" s="35">
        <f>+T32*(1-'Dep r by equipment nipa tables'!$D24)+'Investment from Nipa Tables'!BM27</f>
        <v>189.98040391853354</v>
      </c>
      <c r="V32" s="35">
        <f>+U32*(1-'Dep r by equipment nipa tables'!$D24)+'Investment from Nipa Tables'!BN27</f>
        <v>294.72551593634296</v>
      </c>
      <c r="W32" s="35">
        <f>+V32*(1-'Dep r by equipment nipa tables'!$D24)+'Investment from Nipa Tables'!BO27</f>
        <v>515.8006275157976</v>
      </c>
      <c r="X32" s="35">
        <f>+W32*(1-'Dep r by equipment nipa tables'!$D24)+'Investment from Nipa Tables'!BP27</f>
        <v>667.92241179362031</v>
      </c>
      <c r="Y32" s="35">
        <f>+X32*(1-'Dep r by equipment nipa tables'!$D24)+'Investment from Nipa Tables'!BQ27</f>
        <v>783.59741155519009</v>
      </c>
      <c r="Z32" s="35">
        <f>+Y32*(1-'Dep r by equipment nipa tables'!$D24)+'Investment from Nipa Tables'!BR27</f>
        <v>974.19337889112626</v>
      </c>
      <c r="AA32" s="35">
        <f>+Z32*(1-'Dep r by equipment nipa tables'!$D24)+'Investment from Nipa Tables'!BS27</f>
        <v>1226.3424640149838</v>
      </c>
      <c r="AB32" s="35">
        <f>+AA32*(1-'Dep r by equipment nipa tables'!$D24)+'Investment from Nipa Tables'!BT27</f>
        <v>1447.8462494887103</v>
      </c>
      <c r="AC32" s="35">
        <f>+AB32*(1-'Dep r by equipment nipa tables'!$D24)+'Investment from Nipa Tables'!BU27</f>
        <v>1734.2630042731817</v>
      </c>
      <c r="AD32" s="35">
        <f>+AC32*(1-'Dep r by equipment nipa tables'!$D24)+'Investment from Nipa Tables'!BV27</f>
        <v>2058.3463732403761</v>
      </c>
      <c r="AE32" s="35">
        <f>+AD32*(1-'Dep r by equipment nipa tables'!$D24)+'Investment from Nipa Tables'!BW27</f>
        <v>2329.3481394267028</v>
      </c>
      <c r="AF32" s="35">
        <f>+AE32*(1-'Dep r by equipment nipa tables'!$D24)+'Investment from Nipa Tables'!BX27</f>
        <v>2443.8244547395143</v>
      </c>
      <c r="AG32" s="35">
        <f>+AF32*(1-'Dep r by equipment nipa tables'!$D24)+'Investment from Nipa Tables'!BY27</f>
        <v>2764.5956073062598</v>
      </c>
      <c r="AH32" s="35">
        <f>+AG32*(1-'Dep r by equipment nipa tables'!$D24)+'Investment from Nipa Tables'!BZ27</f>
        <v>3356.318237387437</v>
      </c>
      <c r="AI32" s="35">
        <f>+AH32*(1-'Dep r by equipment nipa tables'!$D24)+'Investment from Nipa Tables'!CA27</f>
        <v>4143.4825791462954</v>
      </c>
      <c r="AJ32" s="35">
        <f>+AI32*(1-'Dep r by equipment nipa tables'!$D24)+'Investment from Nipa Tables'!CB27</f>
        <v>5232.1303627105663</v>
      </c>
      <c r="AK32" s="35">
        <f>+AJ32*(1-'Dep r by equipment nipa tables'!$D24)+'Investment from Nipa Tables'!CC27</f>
        <v>6625.2289025811406</v>
      </c>
      <c r="AL32" s="35">
        <f>+AK32*(1-'Dep r by equipment nipa tables'!$D24)+'Investment from Nipa Tables'!CD27</f>
        <v>8522.8200078660811</v>
      </c>
      <c r="AM32" s="35">
        <f>+AL32*(1-'Dep r by equipment nipa tables'!$D24)+'Investment from Nipa Tables'!CE27</f>
        <v>9608.5524474126505</v>
      </c>
      <c r="AN32" s="35">
        <f>+AM32*(1-'Dep r by equipment nipa tables'!$D24)+'Investment from Nipa Tables'!CF27</f>
        <v>11117.644939064645</v>
      </c>
      <c r="AO32" s="35">
        <f>+AN32*(1-'Dep r by equipment nipa tables'!$D24)+'Investment from Nipa Tables'!CG27</f>
        <v>12529.051482570381</v>
      </c>
      <c r="AP32" s="35">
        <f>+AO32*(1-'Dep r by equipment nipa tables'!$D24)+'Investment from Nipa Tables'!CH27</f>
        <v>13663.240325156679</v>
      </c>
      <c r="AQ32" s="35">
        <f>+AP32*(1-'Dep r by equipment nipa tables'!$D24)+'Investment from Nipa Tables'!CI27</f>
        <v>14100.67566774031</v>
      </c>
      <c r="AR32" s="35">
        <f>+AQ32*(1-'Dep r by equipment nipa tables'!$D24)+'Investment from Nipa Tables'!CJ27</f>
        <v>9702.6749269721058</v>
      </c>
      <c r="AS32" s="35">
        <f>+AR32*(1-'Dep r by equipment nipa tables'!$D24)+'Investment from Nipa Tables'!CK27</f>
        <v>6676.4106172495058</v>
      </c>
      <c r="AT32" s="35">
        <f>+AS32*(1-'Dep r by equipment nipa tables'!$D24)+'Investment from Nipa Tables'!CL27</f>
        <v>4594.0381457293843</v>
      </c>
      <c r="AU32" s="35">
        <f>+AT32*(1-'Dep r by equipment nipa tables'!$D24)+'Investment from Nipa Tables'!CM27</f>
        <v>3161.1576480763888</v>
      </c>
      <c r="AV32" s="35">
        <f>+AU32*(1-'Dep r by equipment nipa tables'!$D24)+'Investment from Nipa Tables'!CN27</f>
        <v>2175.1925776413627</v>
      </c>
      <c r="AW32" s="35">
        <f>+AV32*(1-'Dep r by equipment nipa tables'!$D24)+'Investment from Nipa Tables'!CO27</f>
        <v>1496.7500126750215</v>
      </c>
      <c r="AX32" s="35">
        <f>+AW32*(1-'Dep r by equipment nipa tables'!$D24)+'Investment from Nipa Tables'!CP27</f>
        <v>1029.9136837216822</v>
      </c>
      <c r="AY32" s="35">
        <f>+AX32*(1-'Dep r by equipment nipa tables'!$D24)+'Investment from Nipa Tables'!CQ27</f>
        <v>708.68360576888949</v>
      </c>
      <c r="AZ32" s="35">
        <f>+AY32*(1-'Dep r by equipment nipa tables'!$D24)+'Investment from Nipa Tables'!CR27</f>
        <v>487.64518912957283</v>
      </c>
      <c r="BA32" s="35">
        <f>+AZ32*(1-'Dep r by equipment nipa tables'!$D24)+'Investment from Nipa Tables'!CS27</f>
        <v>335.54865464005906</v>
      </c>
      <c r="BB32" s="35">
        <f>+BA32*(1-'Dep r by equipment nipa tables'!$D24)+'Investment from Nipa Tables'!CT27</f>
        <v>230.89102925782461</v>
      </c>
      <c r="BC32" s="35">
        <f>+BB32*(1-'Dep r by equipment nipa tables'!$D24)+'Investment from Nipa Tables'!CU27</f>
        <v>158.8761172323091</v>
      </c>
      <c r="BD32" s="35">
        <f>+BC32*(1-'Dep r by equipment nipa tables'!$D24)+'Investment from Nipa Tables'!CV27</f>
        <v>109.32265626755188</v>
      </c>
      <c r="BE32" s="35">
        <f>+BD32*(1-'Dep r by equipment nipa tables'!$D24)+'Investment from Nipa Tables'!CW27</f>
        <v>75.224919777702439</v>
      </c>
      <c r="BF32" s="35">
        <f>+BE32*(1-'Dep r by equipment nipa tables'!$D24)+'Investment from Nipa Tables'!CX27</f>
        <v>51.762267299037042</v>
      </c>
      <c r="BG32" s="35">
        <f>+BF32*(1-'Dep r by equipment nipa tables'!$D24)+'Investment from Nipa Tables'!CY27</f>
        <v>35.617616128467382</v>
      </c>
      <c r="BH32" s="35">
        <f>+BG32*(1-'Dep r by equipment nipa tables'!$D24)+'Investment from Nipa Tables'!CZ27</f>
        <v>24.508481657998402</v>
      </c>
      <c r="BI32" s="35">
        <f>+BH32*(1-'Dep r by equipment nipa tables'!$D24)+'Investment from Nipa Tables'!DA27</f>
        <v>16.8642862288687</v>
      </c>
      <c r="BJ32" s="35">
        <f>+BI32*(1-'Dep r by equipment nipa tables'!$D24)+'Investment from Nipa Tables'!DB27</f>
        <v>11.604315354084552</v>
      </c>
      <c r="BK32" s="35">
        <f>+BJ32*(1-'Dep r by equipment nipa tables'!$D24)+'Investment from Nipa Tables'!DC27</f>
        <v>7.9849293951455795</v>
      </c>
      <c r="BL32" s="35">
        <f>+BK32*(1-'Dep r by equipment nipa tables'!$D24)+'Investment from Nipa Tables'!DD27</f>
        <v>5.4944299167996729</v>
      </c>
      <c r="BM32" s="35">
        <f>+BL32*(1-'Dep r by equipment nipa tables'!$D24)+'Investment from Nipa Tables'!DE27</f>
        <v>3.7807172257498545</v>
      </c>
      <c r="BN32" s="35">
        <f>+BM32*(1-'Dep r by equipment nipa tables'!$D24)+'Investment from Nipa Tables'!DF27</f>
        <v>2.6015115230384747</v>
      </c>
      <c r="BO32" s="35">
        <f>+BN32*(1-'Dep r by equipment nipa tables'!$D24)+'Investment from Nipa Tables'!DG27</f>
        <v>1.7901000790027743</v>
      </c>
      <c r="BP32" s="35">
        <f>+BO32*(1-'Dep r by equipment nipa tables'!$D24)+'Investment from Nipa Tables'!DH27</f>
        <v>1.2317678643618089</v>
      </c>
      <c r="BQ32" s="35">
        <f>+BP32*(1-'Dep r by equipment nipa tables'!$D24)+'Investment from Nipa Tables'!DI27</f>
        <v>0.84757946746736057</v>
      </c>
      <c r="BR32" s="35">
        <f>+BQ32*(1-'Dep r by equipment nipa tables'!$D24)+'Investment from Nipa Tables'!DJ27</f>
        <v>0.58321943156429079</v>
      </c>
      <c r="BS32" s="35">
        <f>+BR32*(1-'Dep r by equipment nipa tables'!$D24)+'Investment from Nipa Tables'!DK27</f>
        <v>0.40131329085938844</v>
      </c>
      <c r="BT32" s="35">
        <f>+BS32*(1-'Dep r by equipment nipa tables'!$D24)+'Investment from Nipa Tables'!DL27</f>
        <v>0.27614367544034518</v>
      </c>
    </row>
    <row r="33" spans="1:72" x14ac:dyDescent="0.25">
      <c r="A33" s="29">
        <v>4</v>
      </c>
      <c r="B33" t="s">
        <v>63</v>
      </c>
      <c r="C33" s="35">
        <f>+'Initial Stock'!E30</f>
        <v>0</v>
      </c>
      <c r="D33" s="35">
        <f>+C33*(1-'Dep r by equipment nipa tables'!$D25)+'Investment from Nipa Tables'!AV28</f>
        <v>0</v>
      </c>
      <c r="E33" s="35">
        <f>+D33*(1-'Dep r by equipment nipa tables'!$D25)+'Investment from Nipa Tables'!AW28</f>
        <v>0</v>
      </c>
      <c r="F33" s="35">
        <f>+E33*(1-'Dep r by equipment nipa tables'!$D25)+'Investment from Nipa Tables'!AX28</f>
        <v>0</v>
      </c>
      <c r="G33" s="35">
        <f>+F33*(1-'Dep r by equipment nipa tables'!$D25)+'Investment from Nipa Tables'!AY28</f>
        <v>0</v>
      </c>
      <c r="H33" s="35">
        <f>+G33*(1-'Dep r by equipment nipa tables'!$D25)+'Investment from Nipa Tables'!AZ28</f>
        <v>0</v>
      </c>
      <c r="I33" s="35">
        <f>+H33*(1-'Dep r by equipment nipa tables'!$D25)+'Investment from Nipa Tables'!BA28</f>
        <v>0</v>
      </c>
      <c r="J33" s="35">
        <f>+I33*(1-'Dep r by equipment nipa tables'!$D25)+'Investment from Nipa Tables'!BB28</f>
        <v>0</v>
      </c>
      <c r="K33" s="35">
        <f>+J33*(1-'Dep r by equipment nipa tables'!$D25)+'Investment from Nipa Tables'!BC28</f>
        <v>0</v>
      </c>
      <c r="L33" s="35">
        <f>+K33*(1-'Dep r by equipment nipa tables'!$D25)+'Investment from Nipa Tables'!BD28</f>
        <v>0</v>
      </c>
      <c r="M33" s="35">
        <f>+L33*(1-'Dep r by equipment nipa tables'!$D25)+'Investment from Nipa Tables'!BE28</f>
        <v>0</v>
      </c>
      <c r="N33" s="35">
        <f>+M33*(1-'Dep r by equipment nipa tables'!$D25)+'Investment from Nipa Tables'!BF28</f>
        <v>0</v>
      </c>
      <c r="O33" s="35">
        <f>+N33*(1-'Dep r by equipment nipa tables'!$D25)+'Investment from Nipa Tables'!BG28</f>
        <v>1</v>
      </c>
      <c r="P33" s="35">
        <f>+O33*(1-'Dep r by equipment nipa tables'!$D25)+'Investment from Nipa Tables'!BH28</f>
        <v>4.6881000000000004</v>
      </c>
      <c r="Q33" s="35">
        <f>+P33*(1-'Dep r by equipment nipa tables'!$D25)+'Investment from Nipa Tables'!BI28</f>
        <v>52.225881610000002</v>
      </c>
      <c r="R33" s="35">
        <f>+Q33*(1-'Dep r by equipment nipa tables'!$D25)+'Investment from Nipa Tables'!BJ28</f>
        <v>95.936629135841002</v>
      </c>
      <c r="S33" s="35">
        <f>+R33*(1-'Dep r by equipment nipa tables'!$D25)+'Investment from Nipa Tables'!BK28</f>
        <v>126.01399450837219</v>
      </c>
      <c r="T33" s="35">
        <f>+S33*(1-'Dep r by equipment nipa tables'!$D25)+'Investment from Nipa Tables'!BL28</f>
        <v>218.71022962121089</v>
      </c>
      <c r="U33" s="35">
        <f>+T33*(1-'Dep r by equipment nipa tables'!$D25)+'Investment from Nipa Tables'!BM28</f>
        <v>334.49450900235519</v>
      </c>
      <c r="V33" s="35">
        <f>+U33*(1-'Dep r by equipment nipa tables'!$D25)+'Investment from Nipa Tables'!BN28</f>
        <v>457.16567164452056</v>
      </c>
      <c r="W33" s="35">
        <f>+V33*(1-'Dep r by equipment nipa tables'!$D25)+'Investment from Nipa Tables'!BO28</f>
        <v>677.57569865859455</v>
      </c>
      <c r="X33" s="35">
        <f>+W33*(1-'Dep r by equipment nipa tables'!$D25)+'Investment from Nipa Tables'!BP28</f>
        <v>803.23983824697893</v>
      </c>
      <c r="Y33" s="35">
        <f>+X33*(1-'Dep r by equipment nipa tables'!$D25)+'Investment from Nipa Tables'!BQ28</f>
        <v>875.70933269774616</v>
      </c>
      <c r="Z33" s="35">
        <f>+Y33*(1-'Dep r by equipment nipa tables'!$D25)+'Investment from Nipa Tables'!BR28</f>
        <v>932.57559182931902</v>
      </c>
      <c r="AA33" s="35">
        <f>+Z33*(1-'Dep r by equipment nipa tables'!$D25)+'Investment from Nipa Tables'!BS28</f>
        <v>971.70526473775431</v>
      </c>
      <c r="AB33" s="35">
        <f>+AA33*(1-'Dep r by equipment nipa tables'!$D25)+'Investment from Nipa Tables'!BT28</f>
        <v>1046.6303926660487</v>
      </c>
      <c r="AC33" s="35">
        <f>+AB33*(1-'Dep r by equipment nipa tables'!$D25)+'Investment from Nipa Tables'!BU28</f>
        <v>1000.1863731935081</v>
      </c>
      <c r="AD33" s="35">
        <f>+AC33*(1-'Dep r by equipment nipa tables'!$D25)+'Investment from Nipa Tables'!BV28</f>
        <v>1054.2282433944529</v>
      </c>
      <c r="AE33" s="35">
        <f>+AD33*(1-'Dep r by equipment nipa tables'!$D25)+'Investment from Nipa Tables'!BW28</f>
        <v>1198.414454279723</v>
      </c>
      <c r="AF33" s="35">
        <f>+AE33*(1-'Dep r by equipment nipa tables'!$D25)+'Investment from Nipa Tables'!BX28</f>
        <v>1238.6289859898775</v>
      </c>
      <c r="AG33" s="35">
        <f>+AF33*(1-'Dep r by equipment nipa tables'!$D25)+'Investment from Nipa Tables'!BY28</f>
        <v>1311.3006052596347</v>
      </c>
      <c r="AH33" s="35">
        <f>+AG33*(1-'Dep r by equipment nipa tables'!$D25)+'Investment from Nipa Tables'!BZ28</f>
        <v>1537.3059464791545</v>
      </c>
      <c r="AI33" s="35">
        <f>+AH33*(1-'Dep r by equipment nipa tables'!$D25)+'Investment from Nipa Tables'!CA28</f>
        <v>1681.820221772306</v>
      </c>
      <c r="AJ33" s="35">
        <f>+AI33*(1-'Dep r by equipment nipa tables'!$D25)+'Investment from Nipa Tables'!CB28</f>
        <v>2039.2604946015238</v>
      </c>
      <c r="AK33" s="35">
        <f>+AJ33*(1-'Dep r by equipment nipa tables'!$D25)+'Investment from Nipa Tables'!CC28</f>
        <v>2519.2151463353084</v>
      </c>
      <c r="AL33" s="35">
        <f>+AK33*(1-'Dep r by equipment nipa tables'!$D25)+'Investment from Nipa Tables'!CD28</f>
        <v>3496.4719421933255</v>
      </c>
      <c r="AM33" s="35">
        <f>+AL33*(1-'Dep r by equipment nipa tables'!$D25)+'Investment from Nipa Tables'!CE28</f>
        <v>4212.9223434232272</v>
      </c>
      <c r="AN33" s="35">
        <f>+AM33*(1-'Dep r by equipment nipa tables'!$D25)+'Investment from Nipa Tables'!CF28</f>
        <v>5933.9118645095223</v>
      </c>
      <c r="AO33" s="35">
        <f>+AN33*(1-'Dep r by equipment nipa tables'!$D25)+'Investment from Nipa Tables'!CG28</f>
        <v>8621.1247539690012</v>
      </c>
      <c r="AP33" s="35">
        <f>+AO33*(1-'Dep r by equipment nipa tables'!$D25)+'Investment from Nipa Tables'!CH28</f>
        <v>10845.195943206068</v>
      </c>
      <c r="AQ33" s="35">
        <f>+AP33*(1-'Dep r by equipment nipa tables'!$D25)+'Investment from Nipa Tables'!CI28</f>
        <v>13714.579328520096</v>
      </c>
      <c r="AR33" s="35">
        <f>+AQ33*(1-'Dep r by equipment nipa tables'!$D25)+'Investment from Nipa Tables'!CJ28</f>
        <v>16701.002035954676</v>
      </c>
      <c r="AS33" s="35">
        <f>+AR33*(1-'Dep r by equipment nipa tables'!$D25)+'Investment from Nipa Tables'!CK28</f>
        <v>18082.959500940411</v>
      </c>
      <c r="AT33" s="35">
        <f>+AS33*(1-'Dep r by equipment nipa tables'!$D25)+'Investment from Nipa Tables'!CL28</f>
        <v>20684.884432597093</v>
      </c>
      <c r="AU33" s="35">
        <f>+AT33*(1-'Dep r by equipment nipa tables'!$D25)+'Investment from Nipa Tables'!CM28</f>
        <v>21657.26897807006</v>
      </c>
      <c r="AV33" s="35">
        <f>+AU33*(1-'Dep r by equipment nipa tables'!$D25)+'Investment from Nipa Tables'!CN28</f>
        <v>21662.366783810008</v>
      </c>
      <c r="AW33" s="35">
        <f>+AV33*(1-'Dep r by equipment nipa tables'!$D25)+'Investment from Nipa Tables'!CO28</f>
        <v>23592.874583939665</v>
      </c>
      <c r="AX33" s="35">
        <f>+AW33*(1-'Dep r by equipment nipa tables'!$D25)+'Investment from Nipa Tables'!CP28</f>
        <v>26817.257001208884</v>
      </c>
      <c r="AY33" s="35">
        <f>+AX33*(1-'Dep r by equipment nipa tables'!$D25)+'Investment from Nipa Tables'!CQ28</f>
        <v>27790.954542531832</v>
      </c>
      <c r="AZ33" s="35">
        <f>+AY33*(1-'Dep r by equipment nipa tables'!$D25)+'Investment from Nipa Tables'!CR28</f>
        <v>29058.955820716154</v>
      </c>
      <c r="BA33" s="35">
        <f>+AZ33*(1-'Dep r by equipment nipa tables'!$D25)+'Investment from Nipa Tables'!CS28</f>
        <v>29097.467500234783</v>
      </c>
      <c r="BB33" s="35">
        <f>+BA33*(1-'Dep r by equipment nipa tables'!$D25)+'Investment from Nipa Tables'!CT28</f>
        <v>31662.967386911554</v>
      </c>
      <c r="BC33" s="35">
        <f>+BB33*(1-'Dep r by equipment nipa tables'!$D25)+'Investment from Nipa Tables'!CU28</f>
        <v>34298.287858933836</v>
      </c>
      <c r="BD33" s="35">
        <f>+BC33*(1-'Dep r by equipment nipa tables'!$D25)+'Investment from Nipa Tables'!CV28</f>
        <v>38866.651875732372</v>
      </c>
      <c r="BE33" s="35">
        <f>+BD33*(1-'Dep r by equipment nipa tables'!$D25)+'Investment from Nipa Tables'!CW28</f>
        <v>41601.143155691447</v>
      </c>
      <c r="BF33" s="35">
        <f>+BE33*(1-'Dep r by equipment nipa tables'!$D25)+'Investment from Nipa Tables'!CX28</f>
        <v>43122.746605431283</v>
      </c>
      <c r="BG33" s="35">
        <f>+BF33*(1-'Dep r by equipment nipa tables'!$D25)+'Investment from Nipa Tables'!CY28</f>
        <v>44224.761939197262</v>
      </c>
      <c r="BH33" s="35">
        <f>+BG33*(1-'Dep r by equipment nipa tables'!$D25)+'Investment from Nipa Tables'!CZ28</f>
        <v>40329.058690361635</v>
      </c>
      <c r="BI33" s="35">
        <f>+BH33*(1-'Dep r by equipment nipa tables'!$D25)+'Investment from Nipa Tables'!DA28</f>
        <v>37500.425284837838</v>
      </c>
      <c r="BJ33" s="35">
        <f>+BI33*(1-'Dep r by equipment nipa tables'!$D25)+'Investment from Nipa Tables'!DB28</f>
        <v>33368.042638496918</v>
      </c>
      <c r="BK33" s="35">
        <f>+BJ33*(1-'Dep r by equipment nipa tables'!$D25)+'Investment from Nipa Tables'!DC28</f>
        <v>30585.550139549727</v>
      </c>
      <c r="BL33" s="35">
        <f>+BK33*(1-'Dep r by equipment nipa tables'!$D25)+'Investment from Nipa Tables'!DD28</f>
        <v>28250.917051024164</v>
      </c>
      <c r="BM33" s="35">
        <f>+BL33*(1-'Dep r by equipment nipa tables'!$D25)+'Investment from Nipa Tables'!DE28</f>
        <v>25305.456022809725</v>
      </c>
      <c r="BN33" s="35">
        <f>+BM33*(1-'Dep r by equipment nipa tables'!$D25)+'Investment from Nipa Tables'!DF28</f>
        <v>22075.684289295372</v>
      </c>
      <c r="BO33" s="35">
        <f>+BN33*(1-'Dep r by equipment nipa tables'!$D25)+'Investment from Nipa Tables'!DG28</f>
        <v>20704.278359464144</v>
      </c>
      <c r="BP33" s="35">
        <f>+BO33*(1-'Dep r by equipment nipa tables'!$D25)+'Investment from Nipa Tables'!DH28</f>
        <v>19587.613939147275</v>
      </c>
      <c r="BQ33" s="35">
        <f>+BP33*(1-'Dep r by equipment nipa tables'!$D25)+'Investment from Nipa Tables'!DI28</f>
        <v>18739.237151527239</v>
      </c>
      <c r="BR33" s="35">
        <f>+BQ33*(1-'Dep r by equipment nipa tables'!$D25)+'Investment from Nipa Tables'!DJ28</f>
        <v>18137.469083965894</v>
      </c>
      <c r="BS33" s="35">
        <f>+BR33*(1-'Dep r by equipment nipa tables'!$D25)+'Investment from Nipa Tables'!DK28</f>
        <v>17393.392476676931</v>
      </c>
      <c r="BT33" s="35">
        <f>+BS33*(1-'Dep r by equipment nipa tables'!$D25)+'Investment from Nipa Tables'!DL28</f>
        <v>16756.393363201394</v>
      </c>
    </row>
    <row r="34" spans="1:72" x14ac:dyDescent="0.25">
      <c r="A34" s="29">
        <v>4</v>
      </c>
      <c r="B34" t="s">
        <v>65</v>
      </c>
      <c r="C34" s="35">
        <f>+'Initial Stock'!E31</f>
        <v>0</v>
      </c>
      <c r="D34" s="35">
        <f>+C34*(1-'Dep r by equipment nipa tables'!$D26)+'Investment from Nipa Tables'!AV29</f>
        <v>0</v>
      </c>
      <c r="E34" s="35">
        <f>+D34*(1-'Dep r by equipment nipa tables'!$D26)+'Investment from Nipa Tables'!AW29</f>
        <v>0</v>
      </c>
      <c r="F34" s="35">
        <f>+E34*(1-'Dep r by equipment nipa tables'!$D26)+'Investment from Nipa Tables'!AX29</f>
        <v>0</v>
      </c>
      <c r="G34" s="35">
        <f>+F34*(1-'Dep r by equipment nipa tables'!$D26)+'Investment from Nipa Tables'!AY29</f>
        <v>0</v>
      </c>
      <c r="H34" s="35">
        <f>+G34*(1-'Dep r by equipment nipa tables'!$D26)+'Investment from Nipa Tables'!AZ29</f>
        <v>0</v>
      </c>
      <c r="I34" s="35">
        <f>+H34*(1-'Dep r by equipment nipa tables'!$D26)+'Investment from Nipa Tables'!BA29</f>
        <v>0</v>
      </c>
      <c r="J34" s="35">
        <f>+I34*(1-'Dep r by equipment nipa tables'!$D26)+'Investment from Nipa Tables'!BB29</f>
        <v>0</v>
      </c>
      <c r="K34" s="35">
        <f>+J34*(1-'Dep r by equipment nipa tables'!$D26)+'Investment from Nipa Tables'!BC29</f>
        <v>0</v>
      </c>
      <c r="L34" s="35">
        <f>+K34*(1-'Dep r by equipment nipa tables'!$D26)+'Investment from Nipa Tables'!BD29</f>
        <v>0</v>
      </c>
      <c r="M34" s="35">
        <f>+L34*(1-'Dep r by equipment nipa tables'!$D26)+'Investment from Nipa Tables'!BE29</f>
        <v>0</v>
      </c>
      <c r="N34" s="35">
        <f>+M34*(1-'Dep r by equipment nipa tables'!$D26)+'Investment from Nipa Tables'!BF29</f>
        <v>0</v>
      </c>
      <c r="O34" s="35">
        <f>+N34*(1-'Dep r by equipment nipa tables'!$D26)+'Investment from Nipa Tables'!BG29</f>
        <v>0</v>
      </c>
      <c r="P34" s="35">
        <f>+O34*(1-'Dep r by equipment nipa tables'!$D26)+'Investment from Nipa Tables'!BH29</f>
        <v>0</v>
      </c>
      <c r="Q34" s="35">
        <f>+P34*(1-'Dep r by equipment nipa tables'!$D26)+'Investment from Nipa Tables'!BI29</f>
        <v>0</v>
      </c>
      <c r="R34" s="35">
        <f>+Q34*(1-'Dep r by equipment nipa tables'!$D26)+'Investment from Nipa Tables'!BJ29</f>
        <v>0</v>
      </c>
      <c r="S34" s="35">
        <f>+R34*(1-'Dep r by equipment nipa tables'!$D26)+'Investment from Nipa Tables'!BK29</f>
        <v>0</v>
      </c>
      <c r="T34" s="35">
        <f>+S34*(1-'Dep r by equipment nipa tables'!$D26)+'Investment from Nipa Tables'!BL29</f>
        <v>0</v>
      </c>
      <c r="U34" s="35">
        <f>+T34*(1-'Dep r by equipment nipa tables'!$D26)+'Investment from Nipa Tables'!BM29</f>
        <v>0</v>
      </c>
      <c r="V34" s="35">
        <f>+U34*(1-'Dep r by equipment nipa tables'!$D26)+'Investment from Nipa Tables'!BN29</f>
        <v>0</v>
      </c>
      <c r="W34" s="35">
        <f>+V34*(1-'Dep r by equipment nipa tables'!$D26)+'Investment from Nipa Tables'!BO29</f>
        <v>0</v>
      </c>
      <c r="X34" s="35">
        <f>+W34*(1-'Dep r by equipment nipa tables'!$D26)+'Investment from Nipa Tables'!BP29</f>
        <v>0</v>
      </c>
      <c r="Y34" s="35">
        <f>+X34*(1-'Dep r by equipment nipa tables'!$D26)+'Investment from Nipa Tables'!BQ29</f>
        <v>0</v>
      </c>
      <c r="Z34" s="35">
        <f>+Y34*(1-'Dep r by equipment nipa tables'!$D26)+'Investment from Nipa Tables'!BR29</f>
        <v>0</v>
      </c>
      <c r="AA34" s="35">
        <f>+Z34*(1-'Dep r by equipment nipa tables'!$D26)+'Investment from Nipa Tables'!BS29</f>
        <v>0</v>
      </c>
      <c r="AB34" s="35">
        <f>+AA34*(1-'Dep r by equipment nipa tables'!$D26)+'Investment from Nipa Tables'!BT29</f>
        <v>2</v>
      </c>
      <c r="AC34" s="35">
        <f>+AB34*(1-'Dep r by equipment nipa tables'!$D26)+'Investment from Nipa Tables'!BU29</f>
        <v>187.37620000000001</v>
      </c>
      <c r="AD34" s="35">
        <f>+AC34*(1-'Dep r by equipment nipa tables'!$D26)+'Investment from Nipa Tables'!BV29</f>
        <v>372.93356322</v>
      </c>
      <c r="AE34" s="35">
        <f>+AD34*(1-'Dep r by equipment nipa tables'!$D26)+'Investment from Nipa Tables'!BW29</f>
        <v>509.61558485168194</v>
      </c>
      <c r="AF34" s="35">
        <f>+AE34*(1-'Dep r by equipment nipa tables'!$D26)+'Investment from Nipa Tables'!BX29</f>
        <v>687.66648393644232</v>
      </c>
      <c r="AG34" s="35">
        <f>+AF34*(1-'Dep r by equipment nipa tables'!$D26)+'Investment from Nipa Tables'!BY29</f>
        <v>1007.1833075966659</v>
      </c>
      <c r="AH34" s="35">
        <f>+AG34*(1-'Dep r by equipment nipa tables'!$D26)+'Investment from Nipa Tables'!BZ29</f>
        <v>1267.0428339572659</v>
      </c>
      <c r="AI34" s="35">
        <f>+AH34*(1-'Dep r by equipment nipa tables'!$D26)+'Investment from Nipa Tables'!CA29</f>
        <v>1565.8521740459946</v>
      </c>
      <c r="AJ34" s="35">
        <f>+AI34*(1-'Dep r by equipment nipa tables'!$D26)+'Investment from Nipa Tables'!CB29</f>
        <v>2142.4628809610485</v>
      </c>
      <c r="AK34" s="35">
        <f>+AJ34*(1-'Dep r by equipment nipa tables'!$D26)+'Investment from Nipa Tables'!CC29</f>
        <v>3115.228708389297</v>
      </c>
      <c r="AL34" s="35">
        <f>+AK34*(1-'Dep r by equipment nipa tables'!$D26)+'Investment from Nipa Tables'!CD29</f>
        <v>3850.588874242675</v>
      </c>
      <c r="AM34" s="35">
        <f>+AL34*(1-'Dep r by equipment nipa tables'!$D26)+'Investment from Nipa Tables'!CE29</f>
        <v>4714.5902043663846</v>
      </c>
      <c r="AN34" s="35">
        <f>+AM34*(1-'Dep r by equipment nipa tables'!$D26)+'Investment from Nipa Tables'!CF29</f>
        <v>5897.1095196245087</v>
      </c>
      <c r="AO34" s="35">
        <f>+AN34*(1-'Dep r by equipment nipa tables'!$D26)+'Investment from Nipa Tables'!CG29</f>
        <v>7208.8010604536239</v>
      </c>
      <c r="AP34" s="35">
        <f>+AO34*(1-'Dep r by equipment nipa tables'!$D26)+'Investment from Nipa Tables'!CH29</f>
        <v>7236.3760096981378</v>
      </c>
      <c r="AQ34" s="35">
        <f>+AP34*(1-'Dep r by equipment nipa tables'!$D26)+'Investment from Nipa Tables'!CI29</f>
        <v>7637.3503322732877</v>
      </c>
      <c r="AR34" s="35">
        <f>+AQ34*(1-'Dep r by equipment nipa tables'!$D26)+'Investment from Nipa Tables'!CJ29</f>
        <v>8408.2607636372486</v>
      </c>
      <c r="AS34" s="35">
        <f>+AR34*(1-'Dep r by equipment nipa tables'!$D26)+'Investment from Nipa Tables'!CK29</f>
        <v>8234.7242314587893</v>
      </c>
      <c r="AT34" s="35">
        <f>+AS34*(1-'Dep r by equipment nipa tables'!$D26)+'Investment from Nipa Tables'!CL29</f>
        <v>9053.313743666793</v>
      </c>
      <c r="AU34" s="35">
        <f>+AT34*(1-'Dep r by equipment nipa tables'!$D26)+'Investment from Nipa Tables'!CM29</f>
        <v>9336.5851870171209</v>
      </c>
      <c r="AV34" s="35">
        <f>+AU34*(1-'Dep r by equipment nipa tables'!$D26)+'Investment from Nipa Tables'!CN29</f>
        <v>9333.5042671864794</v>
      </c>
      <c r="AW34" s="35">
        <f>+AV34*(1-'Dep r by equipment nipa tables'!$D26)+'Investment from Nipa Tables'!CO29</f>
        <v>10324.384286251016</v>
      </c>
      <c r="AX34" s="35">
        <f>+AW34*(1-'Dep r by equipment nipa tables'!$D26)+'Investment from Nipa Tables'!CP29</f>
        <v>11518.208827369323</v>
      </c>
      <c r="AY34" s="35">
        <f>+AX34*(1-'Dep r by equipment nipa tables'!$D26)+'Investment from Nipa Tables'!CQ29</f>
        <v>12119.67949411283</v>
      </c>
      <c r="AZ34" s="35">
        <f>+AY34*(1-'Dep r by equipment nipa tables'!$D26)+'Investment from Nipa Tables'!CR29</f>
        <v>13599.551459899038</v>
      </c>
      <c r="BA34" s="35">
        <f>+AZ34*(1-'Dep r by equipment nipa tables'!$D26)+'Investment from Nipa Tables'!CS29</f>
        <v>16126.851359556527</v>
      </c>
      <c r="BB34" s="35">
        <f>+BA34*(1-'Dep r by equipment nipa tables'!$D26)+'Investment from Nipa Tables'!CT29</f>
        <v>19093.886420510848</v>
      </c>
      <c r="BC34" s="35">
        <f>+BB34*(1-'Dep r by equipment nipa tables'!$D26)+'Investment from Nipa Tables'!CU29</f>
        <v>20577.503245953514</v>
      </c>
      <c r="BD34" s="35">
        <f>+BC34*(1-'Dep r by equipment nipa tables'!$D26)+'Investment from Nipa Tables'!CV29</f>
        <v>22577.37998354061</v>
      </c>
      <c r="BE34" s="35">
        <f>+BD34*(1-'Dep r by equipment nipa tables'!$D26)+'Investment from Nipa Tables'!CW29</f>
        <v>24805.495166674293</v>
      </c>
      <c r="BF34" s="35">
        <f>+BE34*(1-'Dep r by equipment nipa tables'!$D26)+'Investment from Nipa Tables'!CX29</f>
        <v>23912.661224188578</v>
      </c>
      <c r="BG34" s="35">
        <f>+BF34*(1-'Dep r by equipment nipa tables'!$D26)+'Investment from Nipa Tables'!CY29</f>
        <v>23565.30218836416</v>
      </c>
      <c r="BH34" s="35">
        <f>+BG34*(1-'Dep r by equipment nipa tables'!$D26)+'Investment from Nipa Tables'!CZ29</f>
        <v>23834.284435813377</v>
      </c>
      <c r="BI34" s="35">
        <f>+BH34*(1-'Dep r by equipment nipa tables'!$D26)+'Investment from Nipa Tables'!DA29</f>
        <v>25646.371120283184</v>
      </c>
      <c r="BJ34" s="35">
        <f>+BI34*(1-'Dep r by equipment nipa tables'!$D26)+'Investment from Nipa Tables'!DB29</f>
        <v>25711.267967866857</v>
      </c>
      <c r="BK34" s="35">
        <f>+BJ34*(1-'Dep r by equipment nipa tables'!$D26)+'Investment from Nipa Tables'!DC29</f>
        <v>25411.923488689183</v>
      </c>
      <c r="BL34" s="35">
        <f>+BK34*(1-'Dep r by equipment nipa tables'!$D26)+'Investment from Nipa Tables'!DD29</f>
        <v>24026.944552567023</v>
      </c>
      <c r="BM34" s="35">
        <f>+BL34*(1-'Dep r by equipment nipa tables'!$D26)+'Investment from Nipa Tables'!DE29</f>
        <v>22668.940546621368</v>
      </c>
      <c r="BN34" s="35">
        <f>+BM34*(1-'Dep r by equipment nipa tables'!$D26)+'Investment from Nipa Tables'!DF29</f>
        <v>20130.497990130163</v>
      </c>
      <c r="BO34" s="35">
        <f>+BN34*(1-'Dep r by equipment nipa tables'!$D26)+'Investment from Nipa Tables'!DG29</f>
        <v>20150.795667008562</v>
      </c>
      <c r="BP34" s="35">
        <f>+BO34*(1-'Dep r by equipment nipa tables'!$D26)+'Investment from Nipa Tables'!DH29</f>
        <v>19342.76249846859</v>
      </c>
      <c r="BQ34" s="35">
        <f>+BP34*(1-'Dep r by equipment nipa tables'!$D26)+'Investment from Nipa Tables'!DI29</f>
        <v>18894.754875196235</v>
      </c>
      <c r="BR34" s="35">
        <f>+BQ34*(1-'Dep r by equipment nipa tables'!$D26)+'Investment from Nipa Tables'!DJ29</f>
        <v>19068.480829622527</v>
      </c>
      <c r="BS34" s="35">
        <f>+BR34*(1-'Dep r by equipment nipa tables'!$D26)+'Investment from Nipa Tables'!DK29</f>
        <v>19091.021658863261</v>
      </c>
      <c r="BT34" s="35">
        <f>+BS34*(1-'Dep r by equipment nipa tables'!$D26)+'Investment from Nipa Tables'!DL29</f>
        <v>18570.532003463806</v>
      </c>
    </row>
    <row r="35" spans="1:72" x14ac:dyDescent="0.25">
      <c r="A35" s="29">
        <v>4</v>
      </c>
      <c r="B35" t="s">
        <v>67</v>
      </c>
      <c r="C35" s="35">
        <f>+'Initial Stock'!E32</f>
        <v>0</v>
      </c>
      <c r="D35" s="35">
        <f>+C35*(1-'Dep r by equipment nipa tables'!$D27)+'Investment from Nipa Tables'!AV30</f>
        <v>0</v>
      </c>
      <c r="E35" s="35">
        <f>+D35*(1-'Dep r by equipment nipa tables'!$D27)+'Investment from Nipa Tables'!AW30</f>
        <v>0</v>
      </c>
      <c r="F35" s="35">
        <f>+E35*(1-'Dep r by equipment nipa tables'!$D27)+'Investment from Nipa Tables'!AX30</f>
        <v>0</v>
      </c>
      <c r="G35" s="35">
        <f>+F35*(1-'Dep r by equipment nipa tables'!$D27)+'Investment from Nipa Tables'!AY30</f>
        <v>0</v>
      </c>
      <c r="H35" s="35">
        <f>+G35*(1-'Dep r by equipment nipa tables'!$D27)+'Investment from Nipa Tables'!AZ30</f>
        <v>0</v>
      </c>
      <c r="I35" s="35">
        <f>+H35*(1-'Dep r by equipment nipa tables'!$D27)+'Investment from Nipa Tables'!BA30</f>
        <v>0</v>
      </c>
      <c r="J35" s="35">
        <f>+I35*(1-'Dep r by equipment nipa tables'!$D27)+'Investment from Nipa Tables'!BB30</f>
        <v>0</v>
      </c>
      <c r="K35" s="35">
        <f>+J35*(1-'Dep r by equipment nipa tables'!$D27)+'Investment from Nipa Tables'!BC30</f>
        <v>0</v>
      </c>
      <c r="L35" s="35">
        <f>+K35*(1-'Dep r by equipment nipa tables'!$D27)+'Investment from Nipa Tables'!BD30</f>
        <v>0</v>
      </c>
      <c r="M35" s="35">
        <f>+L35*(1-'Dep r by equipment nipa tables'!$D27)+'Investment from Nipa Tables'!BE30</f>
        <v>0</v>
      </c>
      <c r="N35" s="35">
        <f>+M35*(1-'Dep r by equipment nipa tables'!$D27)+'Investment from Nipa Tables'!BF30</f>
        <v>0</v>
      </c>
      <c r="O35" s="35">
        <f>+N35*(1-'Dep r by equipment nipa tables'!$D27)+'Investment from Nipa Tables'!BG30</f>
        <v>0</v>
      </c>
      <c r="P35" s="35">
        <f>+O35*(1-'Dep r by equipment nipa tables'!$D27)+'Investment from Nipa Tables'!BH30</f>
        <v>2</v>
      </c>
      <c r="Q35" s="35">
        <f>+P35*(1-'Dep r by equipment nipa tables'!$D27)+'Investment from Nipa Tables'!BI30</f>
        <v>25.376200000000001</v>
      </c>
      <c r="R35" s="35">
        <f>+Q35*(1-'Dep r by equipment nipa tables'!$D27)+'Investment from Nipa Tables'!BJ30</f>
        <v>65.461363219999996</v>
      </c>
      <c r="S35" s="35">
        <f>+R35*(1-'Dep r by equipment nipa tables'!$D27)+'Investment from Nipa Tables'!BK30</f>
        <v>117.04396403168199</v>
      </c>
      <c r="T35" s="35">
        <f>+S35*(1-'Dep r by equipment nipa tables'!$D27)+'Investment from Nipa Tables'!BL30</f>
        <v>268.5379516502004</v>
      </c>
      <c r="U35" s="35">
        <f>+T35*(1-'Dep r by equipment nipa tables'!$D27)+'Investment from Nipa Tables'!BM30</f>
        <v>452.78096453050284</v>
      </c>
      <c r="V35" s="35">
        <f>+U35*(1-'Dep r by equipment nipa tables'!$D27)+'Investment from Nipa Tables'!BN30</f>
        <v>660.55858169343901</v>
      </c>
      <c r="W35" s="35">
        <f>+V35*(1-'Dep r by equipment nipa tables'!$D27)+'Investment from Nipa Tables'!BO30</f>
        <v>984.53036006325533</v>
      </c>
      <c r="X35" s="35">
        <f>+W35*(1-'Dep r by equipment nipa tables'!$D27)+'Investment from Nipa Tables'!BP30</f>
        <v>1171.4553407595258</v>
      </c>
      <c r="Y35" s="35">
        <f>+X35*(1-'Dep r by equipment nipa tables'!$D27)+'Investment from Nipa Tables'!BQ30</f>
        <v>1291.0784199766297</v>
      </c>
      <c r="Z35" s="35">
        <f>+Y35*(1-'Dep r by equipment nipa tables'!$D27)+'Investment from Nipa Tables'!BR30</f>
        <v>1424.3910607859189</v>
      </c>
      <c r="AA35" s="35">
        <f>+Z35*(1-'Dep r by equipment nipa tables'!$D27)+'Investment from Nipa Tables'!BS30</f>
        <v>1536.1234889267907</v>
      </c>
      <c r="AB35" s="35">
        <f>+AA35*(1-'Dep r by equipment nipa tables'!$D27)+'Investment from Nipa Tables'!BT30</f>
        <v>1584.0065727305246</v>
      </c>
      <c r="AC35" s="35">
        <f>+AB35*(1-'Dep r by equipment nipa tables'!$D27)+'Investment from Nipa Tables'!BU30</f>
        <v>1577.9549226958738</v>
      </c>
      <c r="AD35" s="35">
        <f>+AC35*(1-'Dep r by equipment nipa tables'!$D27)+'Investment from Nipa Tables'!BV30</f>
        <v>1483.7907823070307</v>
      </c>
      <c r="AE35" s="35">
        <f>+AD35*(1-'Dep r by equipment nipa tables'!$D27)+'Investment from Nipa Tables'!BW30</f>
        <v>1348.9964373054677</v>
      </c>
      <c r="AF35" s="35">
        <f>+AE35*(1-'Dep r by equipment nipa tables'!$D27)+'Investment from Nipa Tables'!BX30</f>
        <v>1234.2444485098922</v>
      </c>
      <c r="AG35" s="35">
        <f>+AF35*(1-'Dep r by equipment nipa tables'!$D27)+'Investment from Nipa Tables'!BY30</f>
        <v>1157.2836050196568</v>
      </c>
      <c r="AH35" s="35">
        <f>+AG35*(1-'Dep r by equipment nipa tables'!$D27)+'Investment from Nipa Tables'!BZ30</f>
        <v>1215.3268486140257</v>
      </c>
      <c r="AI35" s="35">
        <f>+AH35*(1-'Dep r by equipment nipa tables'!$D27)+'Investment from Nipa Tables'!CA30</f>
        <v>1356.2664045313109</v>
      </c>
      <c r="AJ35" s="35">
        <f>+AI35*(1-'Dep r by equipment nipa tables'!$D27)+'Investment from Nipa Tables'!CB30</f>
        <v>1428.2469129579949</v>
      </c>
      <c r="AK35" s="35">
        <f>+AJ35*(1-'Dep r by equipment nipa tables'!$D27)+'Investment from Nipa Tables'!CC30</f>
        <v>1544.7767008063961</v>
      </c>
      <c r="AL35" s="35">
        <f>+AK35*(1-'Dep r by equipment nipa tables'!$D27)+'Investment from Nipa Tables'!CD30</f>
        <v>1700.9608478248811</v>
      </c>
      <c r="AM35" s="35">
        <f>+AL35*(1-'Dep r by equipment nipa tables'!$D27)+'Investment from Nipa Tables'!CE30</f>
        <v>1986.4311593883006</v>
      </c>
      <c r="AN35" s="35">
        <f>+AM35*(1-'Dep r by equipment nipa tables'!$D27)+'Investment from Nipa Tables'!CF30</f>
        <v>2123.8632807750892</v>
      </c>
      <c r="AO35" s="35">
        <f>+AN35*(1-'Dep r by equipment nipa tables'!$D27)+'Investment from Nipa Tables'!CG30</f>
        <v>2722.4303235013385</v>
      </c>
      <c r="AP35" s="35">
        <f>+AO35*(1-'Dep r by equipment nipa tables'!$D27)+'Investment from Nipa Tables'!CH30</f>
        <v>3437.3043056012712</v>
      </c>
      <c r="AQ35" s="35">
        <f>+AP35*(1-'Dep r by equipment nipa tables'!$D27)+'Investment from Nipa Tables'!CI30</f>
        <v>3757.2090926842343</v>
      </c>
      <c r="AR35" s="35">
        <f>+AQ35*(1-'Dep r by equipment nipa tables'!$D27)+'Investment from Nipa Tables'!CJ30</f>
        <v>2585.3355766760214</v>
      </c>
      <c r="AS35" s="35">
        <f>+AR35*(1-'Dep r by equipment nipa tables'!$D27)+'Investment from Nipa Tables'!CK30</f>
        <v>1778.9694103107702</v>
      </c>
      <c r="AT35" s="35">
        <f>+AS35*(1-'Dep r by equipment nipa tables'!$D27)+'Investment from Nipa Tables'!CL30</f>
        <v>1224.1088512348408</v>
      </c>
      <c r="AU35" s="35">
        <f>+AT35*(1-'Dep r by equipment nipa tables'!$D27)+'Investment from Nipa Tables'!CM30</f>
        <v>842.30930053469388</v>
      </c>
      <c r="AV35" s="35">
        <f>+AU35*(1-'Dep r by equipment nipa tables'!$D27)+'Investment from Nipa Tables'!CN30</f>
        <v>579.59302969792282</v>
      </c>
      <c r="AW35" s="35">
        <f>+AV35*(1-'Dep r by equipment nipa tables'!$D27)+'Investment from Nipa Tables'!CO30</f>
        <v>398.81796373514067</v>
      </c>
      <c r="AX35" s="35">
        <f>+AW35*(1-'Dep r by equipment nipa tables'!$D27)+'Investment from Nipa Tables'!CP30</f>
        <v>274.42664084615029</v>
      </c>
      <c r="AY35" s="35">
        <f>+AX35*(1-'Dep r by equipment nipa tables'!$D27)+'Investment from Nipa Tables'!CQ30</f>
        <v>188.83297156623601</v>
      </c>
      <c r="AZ35" s="35">
        <f>+AY35*(1-'Dep r by equipment nipa tables'!$D27)+'Investment from Nipa Tables'!CR30</f>
        <v>129.935967734727</v>
      </c>
      <c r="BA35" s="35">
        <f>+AZ35*(1-'Dep r by equipment nipa tables'!$D27)+'Investment from Nipa Tables'!CS30</f>
        <v>89.408939398265645</v>
      </c>
      <c r="BB35" s="35">
        <f>+BA35*(1-'Dep r by equipment nipa tables'!$D27)+'Investment from Nipa Tables'!CT30</f>
        <v>61.522291199946586</v>
      </c>
      <c r="BC35" s="35">
        <f>+BB35*(1-'Dep r by equipment nipa tables'!$D27)+'Investment from Nipa Tables'!CU30</f>
        <v>42.333488574683244</v>
      </c>
      <c r="BD35" s="35">
        <f>+BC35*(1-'Dep r by equipment nipa tables'!$D27)+'Investment from Nipa Tables'!CV30</f>
        <v>29.129673488239536</v>
      </c>
      <c r="BE35" s="35">
        <f>+BD35*(1-'Dep r by equipment nipa tables'!$D27)+'Investment from Nipa Tables'!CW30</f>
        <v>20.044128327257624</v>
      </c>
      <c r="BF35" s="35">
        <f>+BE35*(1-'Dep r by equipment nipa tables'!$D27)+'Investment from Nipa Tables'!CX30</f>
        <v>13.792364701985971</v>
      </c>
      <c r="BG35" s="35">
        <f>+BF35*(1-'Dep r by equipment nipa tables'!$D27)+'Investment from Nipa Tables'!CY30</f>
        <v>9.490526151436546</v>
      </c>
      <c r="BH35" s="35">
        <f>+BG35*(1-'Dep r by equipment nipa tables'!$D27)+'Investment from Nipa Tables'!CZ30</f>
        <v>6.5304310448034864</v>
      </c>
      <c r="BI35" s="35">
        <f>+BH35*(1-'Dep r by equipment nipa tables'!$D27)+'Investment from Nipa Tables'!DA30</f>
        <v>4.4935896019292789</v>
      </c>
      <c r="BJ35" s="35">
        <f>+BI35*(1-'Dep r by equipment nipa tables'!$D27)+'Investment from Nipa Tables'!DB30</f>
        <v>3.0920390050875364</v>
      </c>
      <c r="BK35" s="35">
        <f>+BJ35*(1-'Dep r by equipment nipa tables'!$D27)+'Investment from Nipa Tables'!DC30</f>
        <v>2.1276320394007335</v>
      </c>
      <c r="BL35" s="35">
        <f>+BK35*(1-'Dep r by equipment nipa tables'!$D27)+'Investment from Nipa Tables'!DD30</f>
        <v>1.4640236063116445</v>
      </c>
      <c r="BM35" s="35">
        <f>+BL35*(1-'Dep r by equipment nipa tables'!$D27)+'Investment from Nipa Tables'!DE30</f>
        <v>1.0073946435030425</v>
      </c>
      <c r="BN35" s="35">
        <f>+BM35*(1-'Dep r by equipment nipa tables'!$D27)+'Investment from Nipa Tables'!DF30</f>
        <v>0.69318825419444352</v>
      </c>
      <c r="BO35" s="35">
        <f>+BN35*(1-'Dep r by equipment nipa tables'!$D27)+'Investment from Nipa Tables'!DG30</f>
        <v>0.47698283771119654</v>
      </c>
      <c r="BP35" s="35">
        <f>+BO35*(1-'Dep r by equipment nipa tables'!$D27)+'Investment from Nipa Tables'!DH30</f>
        <v>0.3282118906290743</v>
      </c>
      <c r="BQ35" s="35">
        <f>+BP35*(1-'Dep r by equipment nipa tables'!$D27)+'Investment from Nipa Tables'!DI30</f>
        <v>0.22584260194186601</v>
      </c>
      <c r="BR35" s="35">
        <f>+BQ35*(1-'Dep r by equipment nipa tables'!$D27)+'Investment from Nipa Tables'!DJ30</f>
        <v>0.15540229439619799</v>
      </c>
      <c r="BS35" s="35">
        <f>+BR35*(1-'Dep r by equipment nipa tables'!$D27)+'Investment from Nipa Tables'!DK30</f>
        <v>0.10693231877402383</v>
      </c>
      <c r="BT35" s="35">
        <f>+BS35*(1-'Dep r by equipment nipa tables'!$D27)+'Investment from Nipa Tables'!DL30</f>
        <v>7.3580128548405788E-2</v>
      </c>
    </row>
    <row r="36" spans="1:72" x14ac:dyDescent="0.25">
      <c r="A36" s="29">
        <v>4</v>
      </c>
      <c r="B36" t="s">
        <v>69</v>
      </c>
      <c r="C36" s="35">
        <f>+'Initial Stock'!E33</f>
        <v>0</v>
      </c>
      <c r="D36" s="35">
        <f>+C36*(1-'Dep r by equipment nipa tables'!$D28)+'Investment from Nipa Tables'!AV31</f>
        <v>0</v>
      </c>
      <c r="E36" s="35">
        <f>+D36*(1-'Dep r by equipment nipa tables'!$D28)+'Investment from Nipa Tables'!AW31</f>
        <v>0</v>
      </c>
      <c r="F36" s="35">
        <f>+E36*(1-'Dep r by equipment nipa tables'!$D28)+'Investment from Nipa Tables'!AX31</f>
        <v>0</v>
      </c>
      <c r="G36" s="35">
        <f>+F36*(1-'Dep r by equipment nipa tables'!$D28)+'Investment from Nipa Tables'!AY31</f>
        <v>0</v>
      </c>
      <c r="H36" s="35">
        <f>+G36*(1-'Dep r by equipment nipa tables'!$D28)+'Investment from Nipa Tables'!AZ31</f>
        <v>0</v>
      </c>
      <c r="I36" s="35">
        <f>+H36*(1-'Dep r by equipment nipa tables'!$D28)+'Investment from Nipa Tables'!BA31</f>
        <v>0</v>
      </c>
      <c r="J36" s="35">
        <f>+I36*(1-'Dep r by equipment nipa tables'!$D28)+'Investment from Nipa Tables'!BB31</f>
        <v>0</v>
      </c>
      <c r="K36" s="35">
        <f>+J36*(1-'Dep r by equipment nipa tables'!$D28)+'Investment from Nipa Tables'!BC31</f>
        <v>0</v>
      </c>
      <c r="L36" s="35">
        <f>+K36*(1-'Dep r by equipment nipa tables'!$D28)+'Investment from Nipa Tables'!BD31</f>
        <v>0</v>
      </c>
      <c r="M36" s="35">
        <f>+L36*(1-'Dep r by equipment nipa tables'!$D28)+'Investment from Nipa Tables'!BE31</f>
        <v>0</v>
      </c>
      <c r="N36" s="35">
        <f>+M36*(1-'Dep r by equipment nipa tables'!$D28)+'Investment from Nipa Tables'!BF31</f>
        <v>0</v>
      </c>
      <c r="O36" s="35">
        <f>+N36*(1-'Dep r by equipment nipa tables'!$D28)+'Investment from Nipa Tables'!BG31</f>
        <v>0</v>
      </c>
      <c r="P36" s="35">
        <f>+O36*(1-'Dep r by equipment nipa tables'!$D28)+'Investment from Nipa Tables'!BH31</f>
        <v>0</v>
      </c>
      <c r="Q36" s="35">
        <f>+P36*(1-'Dep r by equipment nipa tables'!$D28)+'Investment from Nipa Tables'!BI31</f>
        <v>0</v>
      </c>
      <c r="R36" s="35">
        <f>+Q36*(1-'Dep r by equipment nipa tables'!$D28)+'Investment from Nipa Tables'!BJ31</f>
        <v>0</v>
      </c>
      <c r="S36" s="35">
        <f>+R36*(1-'Dep r by equipment nipa tables'!$D28)+'Investment from Nipa Tables'!BK31</f>
        <v>0</v>
      </c>
      <c r="T36" s="35">
        <f>+S36*(1-'Dep r by equipment nipa tables'!$D28)+'Investment from Nipa Tables'!BL31</f>
        <v>0</v>
      </c>
      <c r="U36" s="35">
        <f>+T36*(1-'Dep r by equipment nipa tables'!$D28)+'Investment from Nipa Tables'!BM31</f>
        <v>0</v>
      </c>
      <c r="V36" s="35">
        <f>+U36*(1-'Dep r by equipment nipa tables'!$D28)+'Investment from Nipa Tables'!BN31</f>
        <v>0</v>
      </c>
      <c r="W36" s="35">
        <f>+V36*(1-'Dep r by equipment nipa tables'!$D28)+'Investment from Nipa Tables'!BO31</f>
        <v>0</v>
      </c>
      <c r="X36" s="35">
        <f>+W36*(1-'Dep r by equipment nipa tables'!$D28)+'Investment from Nipa Tables'!BP31</f>
        <v>0</v>
      </c>
      <c r="Y36" s="35">
        <f>+X36*(1-'Dep r by equipment nipa tables'!$D28)+'Investment from Nipa Tables'!BQ31</f>
        <v>0</v>
      </c>
      <c r="Z36" s="35">
        <f>+Y36*(1-'Dep r by equipment nipa tables'!$D28)+'Investment from Nipa Tables'!BR31</f>
        <v>0</v>
      </c>
      <c r="AA36" s="35">
        <f>+Z36*(1-'Dep r by equipment nipa tables'!$D28)+'Investment from Nipa Tables'!BS31</f>
        <v>0</v>
      </c>
      <c r="AB36" s="35">
        <f>+AA36*(1-'Dep r by equipment nipa tables'!$D28)+'Investment from Nipa Tables'!BT31</f>
        <v>0</v>
      </c>
      <c r="AC36" s="35">
        <f>+AB36*(1-'Dep r by equipment nipa tables'!$D28)+'Investment from Nipa Tables'!BU31</f>
        <v>0</v>
      </c>
      <c r="AD36" s="35">
        <f>+AC36*(1-'Dep r by equipment nipa tables'!$D28)+'Investment from Nipa Tables'!BV31</f>
        <v>0</v>
      </c>
      <c r="AE36" s="35">
        <f>+AD36*(1-'Dep r by equipment nipa tables'!$D28)+'Investment from Nipa Tables'!BW31</f>
        <v>0</v>
      </c>
      <c r="AF36" s="35">
        <f>+AE36*(1-'Dep r by equipment nipa tables'!$D28)+'Investment from Nipa Tables'!BX31</f>
        <v>0</v>
      </c>
      <c r="AG36" s="35">
        <f>+AF36*(1-'Dep r by equipment nipa tables'!$D28)+'Investment from Nipa Tables'!BY31</f>
        <v>0</v>
      </c>
      <c r="AH36" s="35">
        <f>+AG36*(1-'Dep r by equipment nipa tables'!$D28)+'Investment from Nipa Tables'!BZ31</f>
        <v>0</v>
      </c>
      <c r="AI36" s="35">
        <f>+AH36*(1-'Dep r by equipment nipa tables'!$D28)+'Investment from Nipa Tables'!CA31</f>
        <v>0</v>
      </c>
      <c r="AJ36" s="35">
        <f>+AI36*(1-'Dep r by equipment nipa tables'!$D28)+'Investment from Nipa Tables'!CB31</f>
        <v>0</v>
      </c>
      <c r="AK36" s="35">
        <f>+AJ36*(1-'Dep r by equipment nipa tables'!$D28)+'Investment from Nipa Tables'!CC31</f>
        <v>0</v>
      </c>
      <c r="AL36" s="35">
        <f>+AK36*(1-'Dep r by equipment nipa tables'!$D28)+'Investment from Nipa Tables'!CD31</f>
        <v>0</v>
      </c>
      <c r="AM36" s="35">
        <f>+AL36*(1-'Dep r by equipment nipa tables'!$D28)+'Investment from Nipa Tables'!CE31</f>
        <v>0</v>
      </c>
      <c r="AN36" s="35">
        <f>+AM36*(1-'Dep r by equipment nipa tables'!$D28)+'Investment from Nipa Tables'!CF31</f>
        <v>0</v>
      </c>
      <c r="AO36" s="35">
        <f>+AN36*(1-'Dep r by equipment nipa tables'!$D28)+'Investment from Nipa Tables'!CG31</f>
        <v>0</v>
      </c>
      <c r="AP36" s="35">
        <f>+AO36*(1-'Dep r by equipment nipa tables'!$D28)+'Investment from Nipa Tables'!CH31</f>
        <v>0</v>
      </c>
      <c r="AQ36" s="35">
        <f>+AP36*(1-'Dep r by equipment nipa tables'!$D28)+'Investment from Nipa Tables'!CI31</f>
        <v>0</v>
      </c>
      <c r="AR36" s="35">
        <f>+AQ36*(1-'Dep r by equipment nipa tables'!$D28)+'Investment from Nipa Tables'!CJ31</f>
        <v>5702</v>
      </c>
      <c r="AS36" s="35">
        <f>+AR36*(1-'Dep r by equipment nipa tables'!$D28)+'Investment from Nipa Tables'!CK31</f>
        <v>11010.546200000001</v>
      </c>
      <c r="AT36" s="35">
        <f>+AS36*(1-'Dep r by equipment nipa tables'!$D28)+'Investment from Nipa Tables'!CL31</f>
        <v>15871.35684022</v>
      </c>
      <c r="AU36" s="35">
        <f>+AT36*(1-'Dep r by equipment nipa tables'!$D28)+'Investment from Nipa Tables'!CM31</f>
        <v>18740.080641755383</v>
      </c>
      <c r="AV36" s="35">
        <f>+AU36*(1-'Dep r by equipment nipa tables'!$D28)+'Investment from Nipa Tables'!CN31</f>
        <v>19764.049489591878</v>
      </c>
      <c r="AW36" s="35">
        <f>+AV36*(1-'Dep r by equipment nipa tables'!$D28)+'Investment from Nipa Tables'!CO31</f>
        <v>22688.642453788168</v>
      </c>
      <c r="AX36" s="35">
        <f>+AW36*(1-'Dep r by equipment nipa tables'!$D28)+'Investment from Nipa Tables'!CP31</f>
        <v>22942.054872451637</v>
      </c>
      <c r="AY36" s="35">
        <f>+AX36*(1-'Dep r by equipment nipa tables'!$D28)+'Investment from Nipa Tables'!CQ31</f>
        <v>21424.427957733969</v>
      </c>
      <c r="AZ36" s="35">
        <f>+AY36*(1-'Dep r by equipment nipa tables'!$D28)+'Investment from Nipa Tables'!CR31</f>
        <v>22095.148877716743</v>
      </c>
      <c r="BA36" s="35">
        <f>+AZ36*(1-'Dep r by equipment nipa tables'!$D28)+'Investment from Nipa Tables'!CS31</f>
        <v>25972.67194275689</v>
      </c>
      <c r="BB36" s="35">
        <f>+BA36*(1-'Dep r by equipment nipa tables'!$D28)+'Investment from Nipa Tables'!CT31</f>
        <v>29340.795563811014</v>
      </c>
      <c r="BC36" s="35">
        <f>+BB36*(1-'Dep r by equipment nipa tables'!$D28)+'Investment from Nipa Tables'!CU31</f>
        <v>31129.401427458357</v>
      </c>
      <c r="BD36" s="35">
        <f>+BC36*(1-'Dep r by equipment nipa tables'!$D28)+'Investment from Nipa Tables'!CV31</f>
        <v>31280.141122234094</v>
      </c>
      <c r="BE36" s="35">
        <f>+BD36*(1-'Dep r by equipment nipa tables'!$D28)+'Investment from Nipa Tables'!CW31</f>
        <v>31418.865106209279</v>
      </c>
      <c r="BF36" s="35">
        <f>+BE36*(1-'Dep r by equipment nipa tables'!$D28)+'Investment from Nipa Tables'!CX31</f>
        <v>30600.321079582602</v>
      </c>
      <c r="BG36" s="35">
        <f>+BF36*(1-'Dep r by equipment nipa tables'!$D28)+'Investment from Nipa Tables'!CY31</f>
        <v>27463.080934860787</v>
      </c>
      <c r="BH36" s="35">
        <f>+BG36*(1-'Dep r by equipment nipa tables'!$D28)+'Investment from Nipa Tables'!CZ31</f>
        <v>24979.345991277707</v>
      </c>
      <c r="BI36" s="35">
        <f>+BH36*(1-'Dep r by equipment nipa tables'!$D28)+'Investment from Nipa Tables'!DA31</f>
        <v>21905.287976598189</v>
      </c>
      <c r="BJ36" s="35">
        <f>+BI36*(1-'Dep r by equipment nipa tables'!$D28)+'Investment from Nipa Tables'!DB31</f>
        <v>20013.028656697214</v>
      </c>
      <c r="BK36" s="35">
        <f>+BJ36*(1-'Dep r by equipment nipa tables'!$D28)+'Investment from Nipa Tables'!DC31</f>
        <v>18543.965018673349</v>
      </c>
      <c r="BL36" s="35">
        <f>+BK36*(1-'Dep r by equipment nipa tables'!$D28)+'Investment from Nipa Tables'!DD31</f>
        <v>17511.102329349131</v>
      </c>
      <c r="BM36" s="35">
        <f>+BL36*(1-'Dep r by equipment nipa tables'!$D28)+'Investment from Nipa Tables'!DE31</f>
        <v>16274.389512825135</v>
      </c>
      <c r="BN36" s="35">
        <f>+BM36*(1-'Dep r by equipment nipa tables'!$D28)+'Investment from Nipa Tables'!DF31</f>
        <v>14424.407423774974</v>
      </c>
      <c r="BO36" s="35">
        <f>+BN36*(1-'Dep r by equipment nipa tables'!$D28)+'Investment from Nipa Tables'!DG31</f>
        <v>13662.434748299558</v>
      </c>
      <c r="BP36" s="35">
        <f>+BO36*(1-'Dep r by equipment nipa tables'!$D28)+'Investment from Nipa Tables'!DH31</f>
        <v>12628.121350304926</v>
      </c>
      <c r="BQ36" s="35">
        <f>+BP36*(1-'Dep r by equipment nipa tables'!$D28)+'Investment from Nipa Tables'!DI31</f>
        <v>12005.410301144819</v>
      </c>
      <c r="BR36" s="35">
        <f>+BQ36*(1-'Dep r by equipment nipa tables'!$D28)+'Investment from Nipa Tables'!DJ31</f>
        <v>11730.922828217748</v>
      </c>
      <c r="BS36" s="35">
        <f>+BR36*(1-'Dep r by equipment nipa tables'!$D28)+'Investment from Nipa Tables'!DK31</f>
        <v>11045.047998096632</v>
      </c>
      <c r="BT36" s="35">
        <f>+BS36*(1-'Dep r by equipment nipa tables'!$D28)+'Investment from Nipa Tables'!DL31</f>
        <v>10225.097527490292</v>
      </c>
    </row>
    <row r="37" spans="1:72" x14ac:dyDescent="0.25">
      <c r="A37" s="29">
        <v>4</v>
      </c>
      <c r="B37" t="s">
        <v>71</v>
      </c>
      <c r="C37" s="35">
        <f>+'Initial Stock'!E34</f>
        <v>0</v>
      </c>
      <c r="D37" s="35">
        <f>+C37*(1-'Dep r by equipment nipa tables'!$D29)+'Investment from Nipa Tables'!AV32</f>
        <v>0</v>
      </c>
      <c r="E37" s="35">
        <f>+D37*(1-'Dep r by equipment nipa tables'!$D29)+'Investment from Nipa Tables'!AW32</f>
        <v>0</v>
      </c>
      <c r="F37" s="35">
        <f>+E37*(1-'Dep r by equipment nipa tables'!$D29)+'Investment from Nipa Tables'!AX32</f>
        <v>0</v>
      </c>
      <c r="G37" s="35">
        <f>+F37*(1-'Dep r by equipment nipa tables'!$D29)+'Investment from Nipa Tables'!AY32</f>
        <v>0</v>
      </c>
      <c r="H37" s="35">
        <f>+G37*(1-'Dep r by equipment nipa tables'!$D29)+'Investment from Nipa Tables'!AZ32</f>
        <v>0</v>
      </c>
      <c r="I37" s="35">
        <f>+H37*(1-'Dep r by equipment nipa tables'!$D29)+'Investment from Nipa Tables'!BA32</f>
        <v>0</v>
      </c>
      <c r="J37" s="35">
        <f>+I37*(1-'Dep r by equipment nipa tables'!$D29)+'Investment from Nipa Tables'!BB32</f>
        <v>0</v>
      </c>
      <c r="K37" s="35">
        <f>+J37*(1-'Dep r by equipment nipa tables'!$D29)+'Investment from Nipa Tables'!BC32</f>
        <v>0</v>
      </c>
      <c r="L37" s="35">
        <f>+K37*(1-'Dep r by equipment nipa tables'!$D29)+'Investment from Nipa Tables'!BD32</f>
        <v>0</v>
      </c>
      <c r="M37" s="35">
        <f>+L37*(1-'Dep r by equipment nipa tables'!$D29)+'Investment from Nipa Tables'!BE32</f>
        <v>0</v>
      </c>
      <c r="N37" s="35">
        <f>+M37*(1-'Dep r by equipment nipa tables'!$D29)+'Investment from Nipa Tables'!BF32</f>
        <v>0</v>
      </c>
      <c r="O37" s="35">
        <f>+N37*(1-'Dep r by equipment nipa tables'!$D29)+'Investment from Nipa Tables'!BG32</f>
        <v>0</v>
      </c>
      <c r="P37" s="35">
        <f>+O37*(1-'Dep r by equipment nipa tables'!$D29)+'Investment from Nipa Tables'!BH32</f>
        <v>0</v>
      </c>
      <c r="Q37" s="35">
        <f>+P37*(1-'Dep r by equipment nipa tables'!$D29)+'Investment from Nipa Tables'!BI32</f>
        <v>0</v>
      </c>
      <c r="R37" s="35">
        <f>+Q37*(1-'Dep r by equipment nipa tables'!$D29)+'Investment from Nipa Tables'!BJ32</f>
        <v>0</v>
      </c>
      <c r="S37" s="35">
        <f>+R37*(1-'Dep r by equipment nipa tables'!$D29)+'Investment from Nipa Tables'!BK32</f>
        <v>0</v>
      </c>
      <c r="T37" s="35">
        <f>+S37*(1-'Dep r by equipment nipa tables'!$D29)+'Investment from Nipa Tables'!BL32</f>
        <v>0</v>
      </c>
      <c r="U37" s="35">
        <f>+T37*(1-'Dep r by equipment nipa tables'!$D29)+'Investment from Nipa Tables'!BM32</f>
        <v>0</v>
      </c>
      <c r="V37" s="35">
        <f>+U37*(1-'Dep r by equipment nipa tables'!$D29)+'Investment from Nipa Tables'!BN32</f>
        <v>0</v>
      </c>
      <c r="W37" s="35">
        <f>+V37*(1-'Dep r by equipment nipa tables'!$D29)+'Investment from Nipa Tables'!BO32</f>
        <v>0</v>
      </c>
      <c r="X37" s="35">
        <f>+W37*(1-'Dep r by equipment nipa tables'!$D29)+'Investment from Nipa Tables'!BP32</f>
        <v>0</v>
      </c>
      <c r="Y37" s="35">
        <f>+X37*(1-'Dep r by equipment nipa tables'!$D29)+'Investment from Nipa Tables'!BQ32</f>
        <v>0</v>
      </c>
      <c r="Z37" s="35">
        <f>+Y37*(1-'Dep r by equipment nipa tables'!$D29)+'Investment from Nipa Tables'!BR32</f>
        <v>0</v>
      </c>
      <c r="AA37" s="35">
        <f>+Z37*(1-'Dep r by equipment nipa tables'!$D29)+'Investment from Nipa Tables'!BS32</f>
        <v>0</v>
      </c>
      <c r="AB37" s="35">
        <f>+AA37*(1-'Dep r by equipment nipa tables'!$D29)+'Investment from Nipa Tables'!BT32</f>
        <v>0</v>
      </c>
      <c r="AC37" s="35">
        <f>+AB37*(1-'Dep r by equipment nipa tables'!$D29)+'Investment from Nipa Tables'!BU32</f>
        <v>0</v>
      </c>
      <c r="AD37" s="35">
        <f>+AC37*(1-'Dep r by equipment nipa tables'!$D29)+'Investment from Nipa Tables'!BV32</f>
        <v>0</v>
      </c>
      <c r="AE37" s="35">
        <f>+AD37*(1-'Dep r by equipment nipa tables'!$D29)+'Investment from Nipa Tables'!BW32</f>
        <v>0</v>
      </c>
      <c r="AF37" s="35">
        <f>+AE37*(1-'Dep r by equipment nipa tables'!$D29)+'Investment from Nipa Tables'!BX32</f>
        <v>0</v>
      </c>
      <c r="AG37" s="35">
        <f>+AF37*(1-'Dep r by equipment nipa tables'!$D29)+'Investment from Nipa Tables'!BY32</f>
        <v>0</v>
      </c>
      <c r="AH37" s="35">
        <f>+AG37*(1-'Dep r by equipment nipa tables'!$D29)+'Investment from Nipa Tables'!BZ32</f>
        <v>0</v>
      </c>
      <c r="AI37" s="35">
        <f>+AH37*(1-'Dep r by equipment nipa tables'!$D29)+'Investment from Nipa Tables'!CA32</f>
        <v>0</v>
      </c>
      <c r="AJ37" s="35">
        <f>+AI37*(1-'Dep r by equipment nipa tables'!$D29)+'Investment from Nipa Tables'!CB32</f>
        <v>0</v>
      </c>
      <c r="AK37" s="35">
        <f>+AJ37*(1-'Dep r by equipment nipa tables'!$D29)+'Investment from Nipa Tables'!CC32</f>
        <v>0</v>
      </c>
      <c r="AL37" s="35">
        <f>+AK37*(1-'Dep r by equipment nipa tables'!$D29)+'Investment from Nipa Tables'!CD32</f>
        <v>0</v>
      </c>
      <c r="AM37" s="35">
        <f>+AL37*(1-'Dep r by equipment nipa tables'!$D29)+'Investment from Nipa Tables'!CE32</f>
        <v>0</v>
      </c>
      <c r="AN37" s="35">
        <f>+AM37*(1-'Dep r by equipment nipa tables'!$D29)+'Investment from Nipa Tables'!CF32</f>
        <v>0</v>
      </c>
      <c r="AO37" s="35">
        <f>+AN37*(1-'Dep r by equipment nipa tables'!$D29)+'Investment from Nipa Tables'!CG32</f>
        <v>0</v>
      </c>
      <c r="AP37" s="35">
        <f>+AO37*(1-'Dep r by equipment nipa tables'!$D29)+'Investment from Nipa Tables'!CH32</f>
        <v>0</v>
      </c>
      <c r="AQ37" s="35">
        <f>+AP37*(1-'Dep r by equipment nipa tables'!$D29)+'Investment from Nipa Tables'!CI32</f>
        <v>0</v>
      </c>
      <c r="AR37" s="35">
        <f>+AQ37*(1-'Dep r by equipment nipa tables'!$D29)+'Investment from Nipa Tables'!CJ32</f>
        <v>0</v>
      </c>
      <c r="AS37" s="35">
        <f>+AR37*(1-'Dep r by equipment nipa tables'!$D29)+'Investment from Nipa Tables'!CK32</f>
        <v>0</v>
      </c>
      <c r="AT37" s="35">
        <f>+AS37*(1-'Dep r by equipment nipa tables'!$D29)+'Investment from Nipa Tables'!CL32</f>
        <v>0</v>
      </c>
      <c r="AU37" s="35">
        <f>+AT37*(1-'Dep r by equipment nipa tables'!$D29)+'Investment from Nipa Tables'!CM32</f>
        <v>0</v>
      </c>
      <c r="AV37" s="35">
        <f>+AU37*(1-'Dep r by equipment nipa tables'!$D29)+'Investment from Nipa Tables'!CN32</f>
        <v>0</v>
      </c>
      <c r="AW37" s="35">
        <f>+AV37*(1-'Dep r by equipment nipa tables'!$D29)+'Investment from Nipa Tables'!CO32</f>
        <v>0</v>
      </c>
      <c r="AX37" s="35">
        <f>+AW37*(1-'Dep r by equipment nipa tables'!$D29)+'Investment from Nipa Tables'!CP32</f>
        <v>775</v>
      </c>
      <c r="AY37" s="35">
        <f>+AX37*(1-'Dep r by equipment nipa tables'!$D29)+'Investment from Nipa Tables'!CQ32</f>
        <v>2088.2775000000001</v>
      </c>
      <c r="AZ37" s="35">
        <f>+AY37*(1-'Dep r by equipment nipa tables'!$D29)+'Investment from Nipa Tables'!CR32</f>
        <v>3782.9437477500001</v>
      </c>
      <c r="BA37" s="35">
        <f>+AZ37*(1-'Dep r by equipment nipa tables'!$D29)+'Investment from Nipa Tables'!CS32</f>
        <v>5760.0435928267743</v>
      </c>
      <c r="BB37" s="35">
        <f>+BA37*(1-'Dep r by equipment nipa tables'!$D29)+'Investment from Nipa Tables'!CT32</f>
        <v>7881.4859962241026</v>
      </c>
      <c r="BC37" s="35">
        <f>+BB37*(1-'Dep r by equipment nipa tables'!$D29)+'Investment from Nipa Tables'!CU32</f>
        <v>12363.250514001804</v>
      </c>
      <c r="BD37" s="35">
        <f>+BC37*(1-'Dep r by equipment nipa tables'!$D29)+'Investment from Nipa Tables'!CV32</f>
        <v>16526.152678684641</v>
      </c>
      <c r="BE37" s="35">
        <f>+BD37*(1-'Dep r by equipment nipa tables'!$D29)+'Investment from Nipa Tables'!CW32</f>
        <v>20693.645658202899</v>
      </c>
      <c r="BF37" s="35">
        <f>+BE37*(1-'Dep r by equipment nipa tables'!$D29)+'Investment from Nipa Tables'!CX32</f>
        <v>23080.297577409416</v>
      </c>
      <c r="BG37" s="35">
        <f>+BF37*(1-'Dep r by equipment nipa tables'!$D29)+'Investment from Nipa Tables'!CY32</f>
        <v>24915.552763015417</v>
      </c>
      <c r="BH37" s="35">
        <f>+BG37*(1-'Dep r by equipment nipa tables'!$D29)+'Investment from Nipa Tables'!CZ32</f>
        <v>26669.391856230908</v>
      </c>
      <c r="BI37" s="35">
        <f>+BH37*(1-'Dep r by equipment nipa tables'!$D29)+'Investment from Nipa Tables'!DA32</f>
        <v>28512.208536272487</v>
      </c>
      <c r="BJ37" s="35">
        <f>+BI37*(1-'Dep r by equipment nipa tables'!$D29)+'Investment from Nipa Tables'!DB32</f>
        <v>31412.250693809096</v>
      </c>
      <c r="BK37" s="35">
        <f>+BJ37*(1-'Dep r by equipment nipa tables'!$D29)+'Investment from Nipa Tables'!DC32</f>
        <v>34857.769702410034</v>
      </c>
      <c r="BL37" s="35">
        <f>+BK37*(1-'Dep r by equipment nipa tables'!$D29)+'Investment from Nipa Tables'!DD32</f>
        <v>38721.631332228339</v>
      </c>
      <c r="BM37" s="35">
        <f>+BL37*(1-'Dep r by equipment nipa tables'!$D29)+'Investment from Nipa Tables'!DE32</f>
        <v>40905.354519706321</v>
      </c>
      <c r="BN37" s="35">
        <f>+BM37*(1-'Dep r by equipment nipa tables'!$D29)+'Investment from Nipa Tables'!DF32</f>
        <v>42121.974445009917</v>
      </c>
      <c r="BO37" s="35">
        <f>+BN37*(1-'Dep r by equipment nipa tables'!$D29)+'Investment from Nipa Tables'!DG32</f>
        <v>43942.130615611321</v>
      </c>
      <c r="BP37" s="35">
        <f>+BO37*(1-'Dep r by equipment nipa tables'!$D29)+'Investment from Nipa Tables'!DH32</f>
        <v>46282.580076602142</v>
      </c>
      <c r="BQ37" s="35">
        <f>+BP37*(1-'Dep r by equipment nipa tables'!$D29)+'Investment from Nipa Tables'!DI32</f>
        <v>49228.04335070993</v>
      </c>
      <c r="BR37" s="35">
        <f>+BQ37*(1-'Dep r by equipment nipa tables'!$D29)+'Investment from Nipa Tables'!DJ32</f>
        <v>50925.816629623499</v>
      </c>
      <c r="BS37" s="35">
        <f>+BR37*(1-'Dep r by equipment nipa tables'!$D29)+'Investment from Nipa Tables'!DK32</f>
        <v>52873.054422843925</v>
      </c>
      <c r="BT37" s="35">
        <f>+BS37*(1-'Dep r by equipment nipa tables'!$D29)+'Investment from Nipa Tables'!DL32</f>
        <v>53298.948748358904</v>
      </c>
    </row>
    <row r="38" spans="1:72" x14ac:dyDescent="0.25">
      <c r="A38" s="29">
        <v>5</v>
      </c>
      <c r="B38" t="s">
        <v>73</v>
      </c>
      <c r="C38" s="35">
        <f>+'Initial Stock'!E35</f>
        <v>3404</v>
      </c>
      <c r="D38" s="35">
        <f>+C38*(1-'Dep r by equipment nipa tables'!$D30)+'Investment from Nipa Tables'!AV33</f>
        <v>3695.48</v>
      </c>
      <c r="E38" s="35">
        <f>+D38*(1-'Dep r by equipment nipa tables'!$D30)+'Investment from Nipa Tables'!AW33</f>
        <v>3939.0675999999999</v>
      </c>
      <c r="F38" s="35">
        <f>+E38*(1-'Dep r by equipment nipa tables'!$D30)+'Investment from Nipa Tables'!AX33</f>
        <v>4068.9888120000001</v>
      </c>
      <c r="G38" s="35">
        <f>+F38*(1-'Dep r by equipment nipa tables'!$D30)+'Investment from Nipa Tables'!AY33</f>
        <v>4262.0202664400003</v>
      </c>
      <c r="H38" s="35">
        <f>+G38*(1-'Dep r by equipment nipa tables'!$D30)+'Investment from Nipa Tables'!AZ33</f>
        <v>4549.9576318028003</v>
      </c>
      <c r="I38" s="35">
        <f>+H38*(1-'Dep r by equipment nipa tables'!$D30)+'Investment from Nipa Tables'!BA33</f>
        <v>5024.4631396684363</v>
      </c>
      <c r="J38" s="35">
        <f>+I38*(1-'Dep r by equipment nipa tables'!$D30)+'Investment from Nipa Tables'!BB33</f>
        <v>5549.2829315115396</v>
      </c>
      <c r="K38" s="35">
        <f>+J38*(1-'Dep r by equipment nipa tables'!$D30)+'Investment from Nipa Tables'!BC33</f>
        <v>5862.8761504150398</v>
      </c>
      <c r="L38" s="35">
        <f>+K38*(1-'Dep r by equipment nipa tables'!$D30)+'Investment from Nipa Tables'!BD33</f>
        <v>6246.7022508610844</v>
      </c>
      <c r="M38" s="35">
        <f>+L38*(1-'Dep r by equipment nipa tables'!$D30)+'Investment from Nipa Tables'!BE33</f>
        <v>6858.6309582491431</v>
      </c>
      <c r="N38" s="35">
        <f>+M38*(1-'Dep r by equipment nipa tables'!$D30)+'Investment from Nipa Tables'!BF33</f>
        <v>7651.0089336767542</v>
      </c>
      <c r="O38" s="35">
        <f>+N38*(1-'Dep r by equipment nipa tables'!$D30)+'Investment from Nipa Tables'!BG33</f>
        <v>8120.3777722987761</v>
      </c>
      <c r="P38" s="35">
        <f>+O38*(1-'Dep r by equipment nipa tables'!$D30)+'Investment from Nipa Tables'!BH33</f>
        <v>8801.7286618999351</v>
      </c>
      <c r="Q38" s="35">
        <f>+P38*(1-'Dep r by equipment nipa tables'!$D30)+'Investment from Nipa Tables'!BI33</f>
        <v>9883.503935852943</v>
      </c>
      <c r="R38" s="35">
        <f>+Q38*(1-'Dep r by equipment nipa tables'!$D30)+'Investment from Nipa Tables'!BJ33</f>
        <v>11250.648424192061</v>
      </c>
      <c r="S38" s="35">
        <f>+R38*(1-'Dep r by equipment nipa tables'!$D30)+'Investment from Nipa Tables'!BK33</f>
        <v>12787.064129047092</v>
      </c>
      <c r="T38" s="35">
        <f>+S38*(1-'Dep r by equipment nipa tables'!$D30)+'Investment from Nipa Tables'!BL33</f>
        <v>13972.745792270971</v>
      </c>
      <c r="U38" s="35">
        <f>+T38*(1-'Dep r by equipment nipa tables'!$D30)+'Investment from Nipa Tables'!BM33</f>
        <v>15127.288839275745</v>
      </c>
      <c r="V38" s="35">
        <f>+U38*(1-'Dep r by equipment nipa tables'!$D30)+'Investment from Nipa Tables'!BN33</f>
        <v>16593.741290169899</v>
      </c>
      <c r="W38" s="35">
        <f>+V38*(1-'Dep r by equipment nipa tables'!$D30)+'Investment from Nipa Tables'!BO33</f>
        <v>18390.554922447813</v>
      </c>
      <c r="X38" s="35">
        <f>+W38*(1-'Dep r by equipment nipa tables'!$D30)+'Investment from Nipa Tables'!BP33</f>
        <v>20195.782782529597</v>
      </c>
      <c r="Y38" s="35">
        <f>+X38*(1-'Dep r by equipment nipa tables'!$D30)+'Investment from Nipa Tables'!BQ33</f>
        <v>22158.33102080075</v>
      </c>
      <c r="Z38" s="35">
        <f>+Y38*(1-'Dep r by equipment nipa tables'!$D30)+'Investment from Nipa Tables'!BR33</f>
        <v>24919.747988096653</v>
      </c>
      <c r="AA38" s="35">
        <f>+Z38*(1-'Dep r by equipment nipa tables'!$D30)+'Investment from Nipa Tables'!BS33</f>
        <v>28164.180749644089</v>
      </c>
      <c r="AB38" s="35">
        <f>+AA38*(1-'Dep r by equipment nipa tables'!$D30)+'Investment from Nipa Tables'!BT33</f>
        <v>31121.837252190358</v>
      </c>
      <c r="AC38" s="35">
        <f>+AB38*(1-'Dep r by equipment nipa tables'!$D30)+'Investment from Nipa Tables'!BU33</f>
        <v>33653.998409405613</v>
      </c>
      <c r="AD38" s="35">
        <f>+AC38*(1-'Dep r by equipment nipa tables'!$D30)+'Investment from Nipa Tables'!BV33</f>
        <v>37339.978616182882</v>
      </c>
      <c r="AE38" s="35">
        <f>+AD38*(1-'Dep r by equipment nipa tables'!$D30)+'Investment from Nipa Tables'!BW33</f>
        <v>41412.78139607911</v>
      </c>
      <c r="AF38" s="35">
        <f>+AE38*(1-'Dep r by equipment nipa tables'!$D30)+'Investment from Nipa Tables'!BX33</f>
        <v>45252.119814588827</v>
      </c>
      <c r="AG38" s="35">
        <f>+AF38*(1-'Dep r by equipment nipa tables'!$D30)+'Investment from Nipa Tables'!BY33</f>
        <v>49916.344238692276</v>
      </c>
      <c r="AH38" s="35">
        <f>+AG38*(1-'Dep r by equipment nipa tables'!$D30)+'Investment from Nipa Tables'!BZ33</f>
        <v>57093.219487662282</v>
      </c>
      <c r="AI38" s="35">
        <f>+AH38*(1-'Dep r by equipment nipa tables'!$D30)+'Investment from Nipa Tables'!CA33</f>
        <v>66392.100954266178</v>
      </c>
      <c r="AJ38" s="35">
        <f>+AI38*(1-'Dep r by equipment nipa tables'!$D30)+'Investment from Nipa Tables'!CB33</f>
        <v>77923.127830211568</v>
      </c>
      <c r="AK38" s="35">
        <f>+AJ38*(1-'Dep r by equipment nipa tables'!$D30)+'Investment from Nipa Tables'!CC33</f>
        <v>91875.121212284066</v>
      </c>
      <c r="AL38" s="35">
        <f>+AK38*(1-'Dep r by equipment nipa tables'!$D30)+'Investment from Nipa Tables'!CD33</f>
        <v>106965.35545468713</v>
      </c>
      <c r="AM38" s="35">
        <f>+AL38*(1-'Dep r by equipment nipa tables'!$D30)+'Investment from Nipa Tables'!CE33</f>
        <v>121744.8592455778</v>
      </c>
      <c r="AN38" s="35">
        <f>+AM38*(1-'Dep r by equipment nipa tables'!$D30)+'Investment from Nipa Tables'!CF33</f>
        <v>135211.02754365269</v>
      </c>
      <c r="AO38" s="35">
        <f>+AN38*(1-'Dep r by equipment nipa tables'!$D30)+'Investment from Nipa Tables'!CG33</f>
        <v>151402.59396297781</v>
      </c>
      <c r="AP38" s="35">
        <f>+AO38*(1-'Dep r by equipment nipa tables'!$D30)+'Investment from Nipa Tables'!CH33</f>
        <v>168451.2567477907</v>
      </c>
      <c r="AQ38" s="35">
        <f>+AP38*(1-'Dep r by equipment nipa tables'!$D30)+'Investment from Nipa Tables'!CI33</f>
        <v>185322.5933705779</v>
      </c>
      <c r="AR38" s="35">
        <f>+AQ38*(1-'Dep r by equipment nipa tables'!$D30)+'Investment from Nipa Tables'!CJ33</f>
        <v>200152.65623240278</v>
      </c>
      <c r="AS38" s="35">
        <f>+AR38*(1-'Dep r by equipment nipa tables'!$D30)+'Investment from Nipa Tables'!CK33</f>
        <v>217488.8109221904</v>
      </c>
      <c r="AT38" s="35">
        <f>+AS38*(1-'Dep r by equipment nipa tables'!$D30)+'Investment from Nipa Tables'!CL33</f>
        <v>232459.26550230564</v>
      </c>
      <c r="AU38" s="35">
        <f>+AT38*(1-'Dep r by equipment nipa tables'!$D30)+'Investment from Nipa Tables'!CM33</f>
        <v>247004.56098700591</v>
      </c>
      <c r="AV38" s="35">
        <f>+AU38*(1-'Dep r by equipment nipa tables'!$D30)+'Investment from Nipa Tables'!CN33</f>
        <v>258038.96805869514</v>
      </c>
      <c r="AW38" s="35">
        <f>+AV38*(1-'Dep r by equipment nipa tables'!$D30)+'Investment from Nipa Tables'!CO33</f>
        <v>270254.90221106476</v>
      </c>
      <c r="AX38" s="35">
        <f>+AW38*(1-'Dep r by equipment nipa tables'!$D30)+'Investment from Nipa Tables'!CP33</f>
        <v>283372.76492362632</v>
      </c>
      <c r="AY38" s="35">
        <f>+AX38*(1-'Dep r by equipment nipa tables'!$D30)+'Investment from Nipa Tables'!CQ33</f>
        <v>302862.3054835549</v>
      </c>
      <c r="AZ38" s="35">
        <f>+AY38*(1-'Dep r by equipment nipa tables'!$D30)+'Investment from Nipa Tables'!CR33</f>
        <v>326491.20577069279</v>
      </c>
      <c r="BA38" s="35">
        <f>+AZ38*(1-'Dep r by equipment nipa tables'!$D30)+'Investment from Nipa Tables'!CS33</f>
        <v>354401.3490205027</v>
      </c>
      <c r="BB38" s="35">
        <f>+BA38*(1-'Dep r by equipment nipa tables'!$D30)+'Investment from Nipa Tables'!CT33</f>
        <v>387935.17364783736</v>
      </c>
      <c r="BC38" s="35">
        <f>+BB38*(1-'Dep r by equipment nipa tables'!$D30)+'Investment from Nipa Tables'!CU33</f>
        <v>423938.60107361851</v>
      </c>
      <c r="BD38" s="35">
        <f>+BC38*(1-'Dep r by equipment nipa tables'!$D30)+'Investment from Nipa Tables'!CV33</f>
        <v>466715.58293404809</v>
      </c>
      <c r="BE38" s="35">
        <f>+BD38*(1-'Dep r by equipment nipa tables'!$D30)+'Investment from Nipa Tables'!CW33</f>
        <v>528250.55715262191</v>
      </c>
      <c r="BF38" s="35">
        <f>+BE38*(1-'Dep r by equipment nipa tables'!$D30)+'Investment from Nipa Tables'!CX33</f>
        <v>567400.984722781</v>
      </c>
      <c r="BG38" s="35">
        <f>+BF38*(1-'Dep r by equipment nipa tables'!$D30)+'Investment from Nipa Tables'!CY33</f>
        <v>575918.85670881951</v>
      </c>
      <c r="BH38" s="35">
        <f>+BG38*(1-'Dep r by equipment nipa tables'!$D30)+'Investment from Nipa Tables'!CZ33</f>
        <v>581790.40533667291</v>
      </c>
      <c r="BI38" s="35">
        <f>+BH38*(1-'Dep r by equipment nipa tables'!$D30)+'Investment from Nipa Tables'!DA33</f>
        <v>589787.65264290548</v>
      </c>
      <c r="BJ38" s="35">
        <f>+BI38*(1-'Dep r by equipment nipa tables'!$D30)+'Investment from Nipa Tables'!DB33</f>
        <v>598449.25779932784</v>
      </c>
      <c r="BK38" s="35">
        <f>+BJ38*(1-'Dep r by equipment nipa tables'!$D30)+'Investment from Nipa Tables'!DC33</f>
        <v>615350.85428541526</v>
      </c>
      <c r="BL38" s="35">
        <f>+BK38*(1-'Dep r by equipment nipa tables'!$D30)+'Investment from Nipa Tables'!DD33</f>
        <v>640137.2432283113</v>
      </c>
      <c r="BM38" s="35">
        <f>+BL38*(1-'Dep r by equipment nipa tables'!$D30)+'Investment from Nipa Tables'!DE33</f>
        <v>651335.40160863078</v>
      </c>
      <c r="BN38" s="35">
        <f>+BM38*(1-'Dep r by equipment nipa tables'!$D30)+'Investment from Nipa Tables'!DF33</f>
        <v>645205.79939950875</v>
      </c>
      <c r="BO38" s="35">
        <f>+BN38*(1-'Dep r by equipment nipa tables'!$D30)+'Investment from Nipa Tables'!DG33</f>
        <v>649190.0454775726</v>
      </c>
      <c r="BP38" s="35">
        <f>+BO38*(1-'Dep r by equipment nipa tables'!$D30)+'Investment from Nipa Tables'!DH33</f>
        <v>652895.33956548816</v>
      </c>
      <c r="BQ38" s="35">
        <f>+BP38*(1-'Dep r by equipment nipa tables'!$D30)+'Investment from Nipa Tables'!DI33</f>
        <v>655666.94542197464</v>
      </c>
      <c r="BR38" s="35">
        <f>+BQ38*(1-'Dep r by equipment nipa tables'!$D30)+'Investment from Nipa Tables'!DJ33</f>
        <v>662500.24251711788</v>
      </c>
      <c r="BS38" s="35">
        <f>+BR38*(1-'Dep r by equipment nipa tables'!$D30)+'Investment from Nipa Tables'!DK33</f>
        <v>667164.2109898926</v>
      </c>
      <c r="BT38" s="35">
        <f>+BS38*(1-'Dep r by equipment nipa tables'!$D30)+'Investment from Nipa Tables'!DL33</f>
        <v>675077.86356120661</v>
      </c>
    </row>
    <row r="39" spans="1:72" x14ac:dyDescent="0.25">
      <c r="A39" s="29">
        <v>10</v>
      </c>
      <c r="B39" t="s">
        <v>81</v>
      </c>
      <c r="C39" s="35">
        <f>+'Initial Stock'!E36</f>
        <v>189</v>
      </c>
      <c r="D39" s="35">
        <f>+C39*(1-'Dep r by equipment nipa tables'!$D31)+'Investment from Nipa Tables'!AV34</f>
        <v>236.98000000000002</v>
      </c>
      <c r="E39" s="35">
        <f>+D39*(1-'Dep r by equipment nipa tables'!$D31)+'Investment from Nipa Tables'!AW34</f>
        <v>290.32360000000006</v>
      </c>
      <c r="F39" s="35">
        <f>+E39*(1-'Dep r by equipment nipa tables'!$D31)+'Investment from Nipa Tables'!AX34</f>
        <v>329.06535200000008</v>
      </c>
      <c r="G39" s="35">
        <f>+F39*(1-'Dep r by equipment nipa tables'!$D31)+'Investment from Nipa Tables'!AY34</f>
        <v>363.83358864000007</v>
      </c>
      <c r="H39" s="35">
        <f>+G39*(1-'Dep r by equipment nipa tables'!$D31)+'Investment from Nipa Tables'!AZ34</f>
        <v>404.34354268480007</v>
      </c>
      <c r="I39" s="35">
        <f>+H39*(1-'Dep r by equipment nipa tables'!$D31)+'Investment from Nipa Tables'!BA34</f>
        <v>442.5617050015361</v>
      </c>
      <c r="J39" s="35">
        <f>+I39*(1-'Dep r by equipment nipa tables'!$D31)+'Investment from Nipa Tables'!BB34</f>
        <v>503.90059810125962</v>
      </c>
      <c r="K39" s="35">
        <f>+J39*(1-'Dep r by equipment nipa tables'!$D31)+'Investment from Nipa Tables'!BC34</f>
        <v>563.19849044303294</v>
      </c>
      <c r="L39" s="35">
        <f>+K39*(1-'Dep r by equipment nipa tables'!$D31)+'Investment from Nipa Tables'!BD34</f>
        <v>620.82276216328705</v>
      </c>
      <c r="M39" s="35">
        <f>+L39*(1-'Dep r by equipment nipa tables'!$D31)+'Investment from Nipa Tables'!BE34</f>
        <v>675.07466497389544</v>
      </c>
      <c r="N39" s="35">
        <f>+M39*(1-'Dep r by equipment nipa tables'!$D31)+'Investment from Nipa Tables'!BF34</f>
        <v>732.56122527859429</v>
      </c>
      <c r="O39" s="35">
        <f>+N39*(1-'Dep r by equipment nipa tables'!$D31)+'Investment from Nipa Tables'!BG34</f>
        <v>739.70020472844737</v>
      </c>
      <c r="P39" s="35">
        <f>+O39*(1-'Dep r by equipment nipa tables'!$D31)+'Investment from Nipa Tables'!BH34</f>
        <v>826.5541678773269</v>
      </c>
      <c r="Q39" s="35">
        <f>+P39*(1-'Dep r by equipment nipa tables'!$D31)+'Investment from Nipa Tables'!BI34</f>
        <v>939.77441765940807</v>
      </c>
      <c r="R39" s="35">
        <f>+Q39*(1-'Dep r by equipment nipa tables'!$D31)+'Investment from Nipa Tables'!BJ34</f>
        <v>1044.6150224807147</v>
      </c>
      <c r="S39" s="35">
        <f>+R39*(1-'Dep r by equipment nipa tables'!$D31)+'Investment from Nipa Tables'!BK34</f>
        <v>1198.5843184341861</v>
      </c>
      <c r="T39" s="35">
        <f>+S39*(1-'Dep r by equipment nipa tables'!$D31)+'Investment from Nipa Tables'!BL34</f>
        <v>1548.8391411160328</v>
      </c>
      <c r="U39" s="35">
        <f>+T39*(1-'Dep r by equipment nipa tables'!$D31)+'Investment from Nipa Tables'!BM34</f>
        <v>2106.0480957151467</v>
      </c>
      <c r="V39" s="35">
        <f>+U39*(1-'Dep r by equipment nipa tables'!$D31)+'Investment from Nipa Tables'!BN34</f>
        <v>2731.9594384864204</v>
      </c>
      <c r="W39" s="35">
        <f>+V39*(1-'Dep r by equipment nipa tables'!$D31)+'Investment from Nipa Tables'!BO34</f>
        <v>3527.2067395588647</v>
      </c>
      <c r="X39" s="35">
        <f>+W39*(1-'Dep r by equipment nipa tables'!$D31)+'Investment from Nipa Tables'!BP34</f>
        <v>4010.3095264382691</v>
      </c>
      <c r="Y39" s="35">
        <f>+X39*(1-'Dep r by equipment nipa tables'!$D31)+'Investment from Nipa Tables'!BQ34</f>
        <v>4442.453811679381</v>
      </c>
      <c r="Z39" s="35">
        <f>+Y39*(1-'Dep r by equipment nipa tables'!$D31)+'Investment from Nipa Tables'!BR34</f>
        <v>4966.812125577093</v>
      </c>
      <c r="AA39" s="35">
        <f>+Z39*(1-'Dep r by equipment nipa tables'!$D31)+'Investment from Nipa Tables'!BS34</f>
        <v>5636.7859429732162</v>
      </c>
      <c r="AB39" s="35">
        <f>+AA39*(1-'Dep r by equipment nipa tables'!$D31)+'Investment from Nipa Tables'!BT34</f>
        <v>6480.1644732380373</v>
      </c>
      <c r="AC39" s="35">
        <f>+AB39*(1-'Dep r by equipment nipa tables'!$D31)+'Investment from Nipa Tables'!BU34</f>
        <v>7596.7348680551913</v>
      </c>
      <c r="AD39" s="35">
        <f>+AC39*(1-'Dep r by equipment nipa tables'!$D31)+'Investment from Nipa Tables'!BV34</f>
        <v>9059.3225918052576</v>
      </c>
      <c r="AE39" s="35">
        <f>+AD39*(1-'Dep r by equipment nipa tables'!$D31)+'Investment from Nipa Tables'!BW34</f>
        <v>10718.644525280311</v>
      </c>
      <c r="AF39" s="35">
        <f>+AE39*(1-'Dep r by equipment nipa tables'!$D31)+'Investment from Nipa Tables'!BX34</f>
        <v>12579.288510729855</v>
      </c>
      <c r="AG39" s="35">
        <f>+AF39*(1-'Dep r by equipment nipa tables'!$D31)+'Investment from Nipa Tables'!BY34</f>
        <v>14554.016578798482</v>
      </c>
      <c r="AH39" s="35">
        <f>+AG39*(1-'Dep r by equipment nipa tables'!$D31)+'Investment from Nipa Tables'!BZ34</f>
        <v>16101.293594614757</v>
      </c>
      <c r="AI39" s="35">
        <f>+AH39*(1-'Dep r by equipment nipa tables'!$D31)+'Investment from Nipa Tables'!CA34</f>
        <v>18278.060747584103</v>
      </c>
      <c r="AJ39" s="35">
        <f>+AI39*(1-'Dep r by equipment nipa tables'!$D31)+'Investment from Nipa Tables'!CB34</f>
        <v>20327.009813018965</v>
      </c>
      <c r="AK39" s="35">
        <f>+AJ39*(1-'Dep r by equipment nipa tables'!$D31)+'Investment from Nipa Tables'!CC34</f>
        <v>22876.148046675553</v>
      </c>
      <c r="AL39" s="35">
        <f>+AK39*(1-'Dep r by equipment nipa tables'!$D31)+'Investment from Nipa Tables'!CD34</f>
        <v>25873.441398273953</v>
      </c>
      <c r="AM39" s="35">
        <f>+AL39*(1-'Dep r by equipment nipa tables'!$D31)+'Investment from Nipa Tables'!CE34</f>
        <v>28457.221946584643</v>
      </c>
      <c r="AN39" s="35">
        <f>+AM39*(1-'Dep r by equipment nipa tables'!$D31)+'Investment from Nipa Tables'!CF34</f>
        <v>30466.921996199409</v>
      </c>
      <c r="AO39" s="35">
        <f>+AN39*(1-'Dep r by equipment nipa tables'!$D31)+'Investment from Nipa Tables'!CG34</f>
        <v>33898.876036883521</v>
      </c>
      <c r="AP39" s="35">
        <f>+AO39*(1-'Dep r by equipment nipa tables'!$D31)+'Investment from Nipa Tables'!CH34</f>
        <v>36438.07835024449</v>
      </c>
      <c r="AQ39" s="35">
        <f>+AP39*(1-'Dep r by equipment nipa tables'!$D31)+'Investment from Nipa Tables'!CI34</f>
        <v>38964.224247200487</v>
      </c>
      <c r="AR39" s="35">
        <f>+AQ39*(1-'Dep r by equipment nipa tables'!$D31)+'Investment from Nipa Tables'!CJ34</f>
        <v>41429.663882704401</v>
      </c>
      <c r="AS39" s="35">
        <f>+AR39*(1-'Dep r by equipment nipa tables'!$D31)+'Investment from Nipa Tables'!CK34</f>
        <v>44466.324383817613</v>
      </c>
      <c r="AT39" s="35">
        <f>+AS39*(1-'Dep r by equipment nipa tables'!$D31)+'Investment from Nipa Tables'!CL34</f>
        <v>47898.385994730445</v>
      </c>
      <c r="AU39" s="35">
        <f>+AT39*(1-'Dep r by equipment nipa tables'!$D31)+'Investment from Nipa Tables'!CM34</f>
        <v>50369.67651567897</v>
      </c>
      <c r="AV39" s="35">
        <f>+AU39*(1-'Dep r by equipment nipa tables'!$D31)+'Investment from Nipa Tables'!CN34</f>
        <v>52888.134742856761</v>
      </c>
      <c r="AW39" s="35">
        <f>+AV39*(1-'Dep r by equipment nipa tables'!$D31)+'Investment from Nipa Tables'!CO34</f>
        <v>55486.270489142546</v>
      </c>
      <c r="AX39" s="35">
        <f>+AW39*(1-'Dep r by equipment nipa tables'!$D31)+'Investment from Nipa Tables'!CP34</f>
        <v>59401.74180109689</v>
      </c>
      <c r="AY39" s="35">
        <f>+AX39*(1-'Dep r by equipment nipa tables'!$D31)+'Investment from Nipa Tables'!CQ34</f>
        <v>63399.428276899453</v>
      </c>
      <c r="AZ39" s="35">
        <f>+AY39*(1-'Dep r by equipment nipa tables'!$D31)+'Investment from Nipa Tables'!CR34</f>
        <v>65539.531187057553</v>
      </c>
      <c r="BA39" s="35">
        <f>+AZ39*(1-'Dep r by equipment nipa tables'!$D31)+'Investment from Nipa Tables'!CS34</f>
        <v>66870.415573387203</v>
      </c>
      <c r="BB39" s="35">
        <f>+BA39*(1-'Dep r by equipment nipa tables'!$D31)+'Investment from Nipa Tables'!CT34</f>
        <v>66894.740770177508</v>
      </c>
      <c r="BC39" s="35">
        <f>+BB39*(1-'Dep r by equipment nipa tables'!$D31)+'Investment from Nipa Tables'!CU34</f>
        <v>67057.687431545564</v>
      </c>
      <c r="BD39" s="35">
        <f>+BC39*(1-'Dep r by equipment nipa tables'!$D31)+'Investment from Nipa Tables'!CV34</f>
        <v>65339.303693867369</v>
      </c>
      <c r="BE39" s="35">
        <f>+BD39*(1-'Dep r by equipment nipa tables'!$D31)+'Investment from Nipa Tables'!CW34</f>
        <v>63092.229028971247</v>
      </c>
      <c r="BF39" s="35">
        <f>+BE39*(1-'Dep r by equipment nipa tables'!$D31)+'Investment from Nipa Tables'!CX34</f>
        <v>58257.627803756426</v>
      </c>
      <c r="BG39" s="35">
        <f>+BF39*(1-'Dep r by equipment nipa tables'!$D31)+'Investment from Nipa Tables'!CY34</f>
        <v>52232.25479908027</v>
      </c>
      <c r="BH39" s="35">
        <f>+BG39*(1-'Dep r by equipment nipa tables'!$D31)+'Investment from Nipa Tables'!CZ34</f>
        <v>47928.448935245826</v>
      </c>
      <c r="BI39" s="35">
        <f>+BH39*(1-'Dep r by equipment nipa tables'!$D31)+'Investment from Nipa Tables'!DA34</f>
        <v>44362.328126901579</v>
      </c>
      <c r="BJ39" s="35">
        <f>+BI39*(1-'Dep r by equipment nipa tables'!$D31)+'Investment from Nipa Tables'!DB34</f>
        <v>41137.109064059296</v>
      </c>
      <c r="BK39" s="35">
        <f>+BJ39*(1-'Dep r by equipment nipa tables'!$D31)+'Investment from Nipa Tables'!DC34</f>
        <v>37854.429432528625</v>
      </c>
      <c r="BL39" s="35">
        <f>+BK39*(1-'Dep r by equipment nipa tables'!$D31)+'Investment from Nipa Tables'!DD34</f>
        <v>37394.632134673477</v>
      </c>
      <c r="BM39" s="35">
        <f>+BL39*(1-'Dep r by equipment nipa tables'!$D31)+'Investment from Nipa Tables'!DE34</f>
        <v>37559.59835043225</v>
      </c>
      <c r="BN39" s="35">
        <f>+BM39*(1-'Dep r by equipment nipa tables'!$D31)+'Investment from Nipa Tables'!DF34</f>
        <v>36316.870647354444</v>
      </c>
      <c r="BO39" s="35">
        <f>+BN39*(1-'Dep r by equipment nipa tables'!$D31)+'Investment from Nipa Tables'!DG34</f>
        <v>35989.833930830646</v>
      </c>
      <c r="BP39" s="35">
        <f>+BO39*(1-'Dep r by equipment nipa tables'!$D31)+'Investment from Nipa Tables'!DH34</f>
        <v>36738.663823281131</v>
      </c>
      <c r="BQ39" s="35">
        <f>+BP39*(1-'Dep r by equipment nipa tables'!$D31)+'Investment from Nipa Tables'!DI34</f>
        <v>37356.70433509053</v>
      </c>
      <c r="BR39" s="35">
        <f>+BQ39*(1-'Dep r by equipment nipa tables'!$D31)+'Investment from Nipa Tables'!DJ34</f>
        <v>37813.497554774236</v>
      </c>
      <c r="BS39" s="35">
        <f>+BR39*(1-'Dep r by equipment nipa tables'!$D31)+'Investment from Nipa Tables'!DK34</f>
        <v>37542.067994914876</v>
      </c>
      <c r="BT39" s="35">
        <f>+BS39*(1-'Dep r by equipment nipa tables'!$D31)+'Investment from Nipa Tables'!DL34</f>
        <v>37368.495755830198</v>
      </c>
    </row>
    <row r="40" spans="1:72" x14ac:dyDescent="0.25">
      <c r="A40" s="29">
        <v>6</v>
      </c>
      <c r="B40" t="s">
        <v>75</v>
      </c>
      <c r="C40" s="35">
        <f>+'Initial Stock'!E37</f>
        <v>183</v>
      </c>
      <c r="D40" s="35">
        <f>+C40*(1-'Dep r by equipment nipa tables'!$D32)+'Investment from Nipa Tables'!AV35</f>
        <v>229.29499999999999</v>
      </c>
      <c r="E40" s="35">
        <f>+D40*(1-'Dep r by equipment nipa tables'!$D32)+'Investment from Nipa Tables'!AW35</f>
        <v>277.34017499999999</v>
      </c>
      <c r="F40" s="35">
        <f>+E40*(1-'Dep r by equipment nipa tables'!$D32)+'Investment from Nipa Tables'!AX35</f>
        <v>313.89925137499995</v>
      </c>
      <c r="G40" s="35">
        <f>+F40*(1-'Dep r by equipment nipa tables'!$D32)+'Investment from Nipa Tables'!AY35</f>
        <v>353.52285243937496</v>
      </c>
      <c r="H40" s="35">
        <f>+G40*(1-'Dep r by equipment nipa tables'!$D32)+'Investment from Nipa Tables'!AZ35</f>
        <v>414.79726736005932</v>
      </c>
      <c r="I40" s="35">
        <f>+H40*(1-'Dep r by equipment nipa tables'!$D32)+'Investment from Nipa Tables'!BA35</f>
        <v>476.79963626645133</v>
      </c>
      <c r="J40" s="35">
        <f>+I40*(1-'Dep r by equipment nipa tables'!$D32)+'Investment from Nipa Tables'!BB35</f>
        <v>527.43168537048041</v>
      </c>
      <c r="K40" s="35">
        <f>+J40*(1-'Dep r by equipment nipa tables'!$D32)+'Investment from Nipa Tables'!BC35</f>
        <v>569.22840784546554</v>
      </c>
      <c r="L40" s="35">
        <f>+K40*(1-'Dep r by equipment nipa tables'!$D32)+'Investment from Nipa Tables'!BD35</f>
        <v>626.38257278632773</v>
      </c>
      <c r="M40" s="35">
        <f>+L40*(1-'Dep r by equipment nipa tables'!$D32)+'Investment from Nipa Tables'!BE35</f>
        <v>697.8209254601735</v>
      </c>
      <c r="N40" s="35">
        <f>+M40*(1-'Dep r by equipment nipa tables'!$D32)+'Investment from Nipa Tables'!BF35</f>
        <v>772.61510052305005</v>
      </c>
      <c r="O40" s="35">
        <f>+N40*(1-'Dep r by equipment nipa tables'!$D32)+'Investment from Nipa Tables'!BG35</f>
        <v>830.31206195243828</v>
      </c>
      <c r="P40" s="35">
        <f>+O40*(1-'Dep r by equipment nipa tables'!$D32)+'Investment from Nipa Tables'!BH35</f>
        <v>905.21993358885913</v>
      </c>
      <c r="Q40" s="35">
        <f>+P40*(1-'Dep r by equipment nipa tables'!$D32)+'Investment from Nipa Tables'!BI35</f>
        <v>1005.0152425543631</v>
      </c>
      <c r="R40" s="35">
        <f>+Q40*(1-'Dep r by equipment nipa tables'!$D32)+'Investment from Nipa Tables'!BJ35</f>
        <v>1115.3381848095241</v>
      </c>
      <c r="S40" s="35">
        <f>+R40*(1-'Dep r by equipment nipa tables'!$D32)+'Investment from Nipa Tables'!BK35</f>
        <v>1221.7675298602385</v>
      </c>
      <c r="T40" s="35">
        <f>+S40*(1-'Dep r by equipment nipa tables'!$D32)+'Investment from Nipa Tables'!BL35</f>
        <v>1362.8289133291062</v>
      </c>
      <c r="U40" s="35">
        <f>+T40*(1-'Dep r by equipment nipa tables'!$D32)+'Investment from Nipa Tables'!BM35</f>
        <v>1530.8470100296768</v>
      </c>
      <c r="V40" s="35">
        <f>+U40*(1-'Dep r by equipment nipa tables'!$D32)+'Investment from Nipa Tables'!BN35</f>
        <v>1723.1826636756705</v>
      </c>
      <c r="W40" s="35">
        <f>+V40*(1-'Dep r by equipment nipa tables'!$D32)+'Investment from Nipa Tables'!BO35</f>
        <v>1935.5530040794549</v>
      </c>
      <c r="X40" s="35">
        <f>+W40*(1-'Dep r by equipment nipa tables'!$D32)+'Investment from Nipa Tables'!BP35</f>
        <v>2307.2533485287286</v>
      </c>
      <c r="Y40" s="35">
        <f>+X40*(1-'Dep r by equipment nipa tables'!$D32)+'Investment from Nipa Tables'!BQ35</f>
        <v>2676.7741464773499</v>
      </c>
      <c r="Z40" s="35">
        <f>+Y40*(1-'Dep r by equipment nipa tables'!$D32)+'Investment from Nipa Tables'!BR35</f>
        <v>3163.4096367029074</v>
      </c>
      <c r="AA40" s="35">
        <f>+Z40*(1-'Dep r by equipment nipa tables'!$D32)+'Investment from Nipa Tables'!BS35</f>
        <v>3717.3493357480147</v>
      </c>
      <c r="AB40" s="35">
        <f>+AA40*(1-'Dep r by equipment nipa tables'!$D32)+'Investment from Nipa Tables'!BT35</f>
        <v>4396.5071754220326</v>
      </c>
      <c r="AC40" s="35">
        <f>+AB40*(1-'Dep r by equipment nipa tables'!$D32)+'Investment from Nipa Tables'!BU35</f>
        <v>4991.9787067400575</v>
      </c>
      <c r="AD40" s="35">
        <f>+AC40*(1-'Dep r by equipment nipa tables'!$D32)+'Investment from Nipa Tables'!BV35</f>
        <v>5776.0615813301501</v>
      </c>
      <c r="AE40" s="35">
        <f>+AD40*(1-'Dep r by equipment nipa tables'!$D32)+'Investment from Nipa Tables'!BW35</f>
        <v>6672.2932678505795</v>
      </c>
      <c r="AF40" s="35">
        <f>+AE40*(1-'Dep r by equipment nipa tables'!$D32)+'Investment from Nipa Tables'!BX35</f>
        <v>7646.5336766907512</v>
      </c>
      <c r="AG40" s="35">
        <f>+AF40*(1-'Dep r by equipment nipa tables'!$D32)+'Investment from Nipa Tables'!BY35</f>
        <v>8896.2516303374996</v>
      </c>
      <c r="AH40" s="35">
        <f>+AG40*(1-'Dep r by equipment nipa tables'!$D32)+'Investment from Nipa Tables'!BZ35</f>
        <v>10004.257660241936</v>
      </c>
      <c r="AI40" s="35">
        <f>+AH40*(1-'Dep r by equipment nipa tables'!$D32)+'Investment from Nipa Tables'!CA35</f>
        <v>11456.682876109275</v>
      </c>
      <c r="AJ40" s="35">
        <f>+AI40*(1-'Dep r by equipment nipa tables'!$D32)+'Investment from Nipa Tables'!CB35</f>
        <v>12981.030687834522</v>
      </c>
      <c r="AK40" s="35">
        <f>+AJ40*(1-'Dep r by equipment nipa tables'!$D32)+'Investment from Nipa Tables'!CC35</f>
        <v>14774.591544976862</v>
      </c>
      <c r="AL40" s="35">
        <f>+AK40*(1-'Dep r by equipment nipa tables'!$D32)+'Investment from Nipa Tables'!CD35</f>
        <v>17033.021686404987</v>
      </c>
      <c r="AM40" s="35">
        <f>+AL40*(1-'Dep r by equipment nipa tables'!$D32)+'Investment from Nipa Tables'!CE35</f>
        <v>19922.563758740314</v>
      </c>
      <c r="AN40" s="35">
        <f>+AM40*(1-'Dep r by equipment nipa tables'!$D32)+'Investment from Nipa Tables'!CF35</f>
        <v>22925.017651310372</v>
      </c>
      <c r="AO40" s="35">
        <f>+AN40*(1-'Dep r by equipment nipa tables'!$D32)+'Investment from Nipa Tables'!CG35</f>
        <v>25639.140268383471</v>
      </c>
      <c r="AP40" s="35">
        <f>+AO40*(1-'Dep r by equipment nipa tables'!$D32)+'Investment from Nipa Tables'!CH35</f>
        <v>28234.856332151703</v>
      </c>
      <c r="AQ40" s="35">
        <f>+AP40*(1-'Dep r by equipment nipa tables'!$D32)+'Investment from Nipa Tables'!CI35</f>
        <v>30929.150727311222</v>
      </c>
      <c r="AR40" s="35">
        <f>+AQ40*(1-'Dep r by equipment nipa tables'!$D32)+'Investment from Nipa Tables'!CJ35</f>
        <v>34543.715379124202</v>
      </c>
      <c r="AS40" s="35">
        <f>+AR40*(1-'Dep r by equipment nipa tables'!$D32)+'Investment from Nipa Tables'!CK35</f>
        <v>38441.31380294243</v>
      </c>
      <c r="AT40" s="35">
        <f>+AS40*(1-'Dep r by equipment nipa tables'!$D32)+'Investment from Nipa Tables'!CL35</f>
        <v>42178.736439545202</v>
      </c>
      <c r="AU40" s="35">
        <f>+AT40*(1-'Dep r by equipment nipa tables'!$D32)+'Investment from Nipa Tables'!CM35</f>
        <v>46827.607020206597</v>
      </c>
      <c r="AV40" s="35">
        <f>+AU40*(1-'Dep r by equipment nipa tables'!$D32)+'Investment from Nipa Tables'!CN35</f>
        <v>51854.880072478707</v>
      </c>
      <c r="AW40" s="35">
        <f>+AV40*(1-'Dep r by equipment nipa tables'!$D32)+'Investment from Nipa Tables'!CO35</f>
        <v>57726.471262694082</v>
      </c>
      <c r="AX40" s="35">
        <f>+AW40*(1-'Dep r by equipment nipa tables'!$D32)+'Investment from Nipa Tables'!CP35</f>
        <v>64522.397642230382</v>
      </c>
      <c r="AY40" s="35">
        <f>+AX40*(1-'Dep r by equipment nipa tables'!$D32)+'Investment from Nipa Tables'!CQ35</f>
        <v>69841.873960529279</v>
      </c>
      <c r="AZ40" s="35">
        <f>+AY40*(1-'Dep r by equipment nipa tables'!$D32)+'Investment from Nipa Tables'!CR35</f>
        <v>74589.220975857825</v>
      </c>
      <c r="BA40" s="35">
        <f>+AZ40*(1-'Dep r by equipment nipa tables'!$D32)+'Investment from Nipa Tables'!CS35</f>
        <v>79585.676144117024</v>
      </c>
      <c r="BB40" s="35">
        <f>+BA40*(1-'Dep r by equipment nipa tables'!$D32)+'Investment from Nipa Tables'!CT35</f>
        <v>84654.609864661223</v>
      </c>
      <c r="BC40" s="35">
        <f>+BB40*(1-'Dep r by equipment nipa tables'!$D32)+'Investment from Nipa Tables'!CU35</f>
        <v>90956.237532931962</v>
      </c>
      <c r="BD40" s="35">
        <f>+BC40*(1-'Dep r by equipment nipa tables'!$D32)+'Investment from Nipa Tables'!CV35</f>
        <v>98048.145465986148</v>
      </c>
      <c r="BE40" s="35">
        <f>+BD40*(1-'Dep r by equipment nipa tables'!$D32)+'Investment from Nipa Tables'!CW35</f>
        <v>105675.64582807802</v>
      </c>
      <c r="BF40" s="35">
        <f>+BE40*(1-'Dep r by equipment nipa tables'!$D32)+'Investment from Nipa Tables'!CX35</f>
        <v>114290.43364128748</v>
      </c>
      <c r="BG40" s="35">
        <f>+BF40*(1-'Dep r by equipment nipa tables'!$D32)+'Investment from Nipa Tables'!CY35</f>
        <v>123039.22509971367</v>
      </c>
      <c r="BH40" s="35">
        <f>+BG40*(1-'Dep r by equipment nipa tables'!$D32)+'Investment from Nipa Tables'!CZ35</f>
        <v>133356.92971125233</v>
      </c>
      <c r="BI40" s="35">
        <f>+BH40*(1-'Dep r by equipment nipa tables'!$D32)+'Investment from Nipa Tables'!DA35</f>
        <v>142768.74420023325</v>
      </c>
      <c r="BJ40" s="35">
        <f>+BI40*(1-'Dep r by equipment nipa tables'!$D32)+'Investment from Nipa Tables'!DB35</f>
        <v>154642.96373320176</v>
      </c>
      <c r="BK40" s="35">
        <f>+BJ40*(1-'Dep r by equipment nipa tables'!$D32)+'Investment from Nipa Tables'!DC35</f>
        <v>167572.16362921952</v>
      </c>
      <c r="BL40" s="35">
        <f>+BK40*(1-'Dep r by equipment nipa tables'!$D32)+'Investment from Nipa Tables'!DD35</f>
        <v>180792.92153927489</v>
      </c>
      <c r="BM40" s="35">
        <f>+BL40*(1-'Dep r by equipment nipa tables'!$D32)+'Investment from Nipa Tables'!DE35</f>
        <v>196019.87713147278</v>
      </c>
      <c r="BN40" s="35">
        <f>+BM40*(1-'Dep r by equipment nipa tables'!$D32)+'Investment from Nipa Tables'!DF35</f>
        <v>208570.19371872395</v>
      </c>
      <c r="BO40" s="35">
        <f>+BN40*(1-'Dep r by equipment nipa tables'!$D32)+'Investment from Nipa Tables'!DG35</f>
        <v>220740.21756669623</v>
      </c>
      <c r="BP40" s="35">
        <f>+BO40*(1-'Dep r by equipment nipa tables'!$D32)+'Investment from Nipa Tables'!DH35</f>
        <v>233040.28819519223</v>
      </c>
      <c r="BQ40" s="35">
        <f>+BP40*(1-'Dep r by equipment nipa tables'!$D32)+'Investment from Nipa Tables'!DI35</f>
        <v>242792.84928884127</v>
      </c>
      <c r="BR40" s="35">
        <f>+BQ40*(1-'Dep r by equipment nipa tables'!$D32)+'Investment from Nipa Tables'!DJ35</f>
        <v>253897.81463484769</v>
      </c>
      <c r="BS40" s="35">
        <f>+BR40*(1-'Dep r by equipment nipa tables'!$D32)+'Investment from Nipa Tables'!DK35</f>
        <v>262111.60965914326</v>
      </c>
      <c r="BT40" s="35">
        <f>+BS40*(1-'Dep r by equipment nipa tables'!$D32)+'Investment from Nipa Tables'!DL35</f>
        <v>270631.54235515895</v>
      </c>
    </row>
    <row r="41" spans="1:72" x14ac:dyDescent="0.25">
      <c r="A41" s="29">
        <v>6</v>
      </c>
      <c r="B41" t="s">
        <v>77</v>
      </c>
      <c r="C41" s="35">
        <f>+'Initial Stock'!E38</f>
        <v>68</v>
      </c>
      <c r="D41" s="35">
        <f>+C41*(1-'Dep r by equipment nipa tables'!$D33)+'Investment from Nipa Tables'!AV36</f>
        <v>105.82</v>
      </c>
      <c r="E41" s="35">
        <f>+D41*(1-'Dep r by equipment nipa tables'!$D33)+'Investment from Nipa Tables'!AW36</f>
        <v>134.53429999999997</v>
      </c>
      <c r="F41" s="35">
        <f>+E41*(1-'Dep r by equipment nipa tables'!$D33)+'Investment from Nipa Tables'!AX36</f>
        <v>152.37216949999998</v>
      </c>
      <c r="G41" s="35">
        <f>+F41*(1-'Dep r by equipment nipa tables'!$D33)+'Investment from Nipa Tables'!AY36</f>
        <v>175.80192661749999</v>
      </c>
      <c r="H41" s="35">
        <f>+G41*(1-'Dep r by equipment nipa tables'!$D33)+'Investment from Nipa Tables'!AZ36</f>
        <v>201.06866652413748</v>
      </c>
      <c r="I41" s="35">
        <f>+H41*(1-'Dep r by equipment nipa tables'!$D33)+'Investment from Nipa Tables'!BA36</f>
        <v>211.92439654337892</v>
      </c>
      <c r="J41" s="35">
        <f>+I41*(1-'Dep r by equipment nipa tables'!$D33)+'Investment from Nipa Tables'!BB36</f>
        <v>206.31460301002275</v>
      </c>
      <c r="K41" s="35">
        <f>+J41*(1-'Dep r by equipment nipa tables'!$D33)+'Investment from Nipa Tables'!BC36</f>
        <v>214.46213160366969</v>
      </c>
      <c r="L41" s="35">
        <f>+K41*(1-'Dep r by equipment nipa tables'!$D33)+'Investment from Nipa Tables'!BD36</f>
        <v>239.50974383717428</v>
      </c>
      <c r="M41" s="35">
        <f>+L41*(1-'Dep r by equipment nipa tables'!$D33)+'Investment from Nipa Tables'!BE36</f>
        <v>268.17592841915575</v>
      </c>
      <c r="N41" s="35">
        <f>+M41*(1-'Dep r by equipment nipa tables'!$D33)+'Investment from Nipa Tables'!BF36</f>
        <v>287.97217808256971</v>
      </c>
      <c r="O41" s="35">
        <f>+N41*(1-'Dep r by equipment nipa tables'!$D33)+'Investment from Nipa Tables'!BG36</f>
        <v>292.09593404142277</v>
      </c>
      <c r="P41" s="35">
        <f>+O41*(1-'Dep r by equipment nipa tables'!$D33)+'Investment from Nipa Tables'!BH36</f>
        <v>299.66298294583066</v>
      </c>
      <c r="Q41" s="35">
        <f>+P41*(1-'Dep r by equipment nipa tables'!$D33)+'Investment from Nipa Tables'!BI36</f>
        <v>324.20848024814353</v>
      </c>
      <c r="R41" s="35">
        <f>+Q41*(1-'Dep r by equipment nipa tables'!$D33)+'Investment from Nipa Tables'!BJ36</f>
        <v>355.44033541464415</v>
      </c>
      <c r="S41" s="35">
        <f>+R41*(1-'Dep r by equipment nipa tables'!$D33)+'Investment from Nipa Tables'!BK36</f>
        <v>392.4558901336672</v>
      </c>
      <c r="T41" s="35">
        <f>+S41*(1-'Dep r by equipment nipa tables'!$D33)+'Investment from Nipa Tables'!BL36</f>
        <v>450.47434496562209</v>
      </c>
      <c r="U41" s="35">
        <f>+T41*(1-'Dep r by equipment nipa tables'!$D33)+'Investment from Nipa Tables'!BM36</f>
        <v>515.66030839526309</v>
      </c>
      <c r="V41" s="35">
        <f>+U41*(1-'Dep r by equipment nipa tables'!$D33)+'Investment from Nipa Tables'!BN36</f>
        <v>566.04616676190255</v>
      </c>
      <c r="W41" s="35">
        <f>+V41*(1-'Dep r by equipment nipa tables'!$D33)+'Investment from Nipa Tables'!BO36</f>
        <v>648.62993424904573</v>
      </c>
      <c r="X41" s="35">
        <f>+W41*(1-'Dep r by equipment nipa tables'!$D33)+'Investment from Nipa Tables'!BP36</f>
        <v>747.06489312542453</v>
      </c>
      <c r="Y41" s="35">
        <f>+X41*(1-'Dep r by equipment nipa tables'!$D33)+'Investment from Nipa Tables'!BQ36</f>
        <v>808.21113255349223</v>
      </c>
      <c r="Z41" s="35">
        <f>+Y41*(1-'Dep r by equipment nipa tables'!$D33)+'Investment from Nipa Tables'!BR36</f>
        <v>910.10262965877075</v>
      </c>
      <c r="AA41" s="35">
        <f>+Z41*(1-'Dep r by equipment nipa tables'!$D33)+'Investment from Nipa Tables'!BS36</f>
        <v>1048.2387746548366</v>
      </c>
      <c r="AB41" s="35">
        <f>+AA41*(1-'Dep r by equipment nipa tables'!$D33)+'Investment from Nipa Tables'!BT36</f>
        <v>1210.7265400764336</v>
      </c>
      <c r="AC41" s="35">
        <f>+AB41*(1-'Dep r by equipment nipa tables'!$D33)+'Investment from Nipa Tables'!BU36</f>
        <v>1496.278457166115</v>
      </c>
      <c r="AD41" s="35">
        <f>+AC41*(1-'Dep r by equipment nipa tables'!$D33)+'Investment from Nipa Tables'!BV36</f>
        <v>1801.2808654486894</v>
      </c>
      <c r="AE41" s="35">
        <f>+AD41*(1-'Dep r by equipment nipa tables'!$D33)+'Investment from Nipa Tables'!BW36</f>
        <v>2281.1079486131166</v>
      </c>
      <c r="AF41" s="35">
        <f>+AE41*(1-'Dep r by equipment nipa tables'!$D33)+'Investment from Nipa Tables'!BX36</f>
        <v>2904.1583755503461</v>
      </c>
      <c r="AG41" s="35">
        <f>+AF41*(1-'Dep r by equipment nipa tables'!$D33)+'Investment from Nipa Tables'!BY36</f>
        <v>3544.0969948510492</v>
      </c>
      <c r="AH41" s="35">
        <f>+AG41*(1-'Dep r by equipment nipa tables'!$D33)+'Investment from Nipa Tables'!BZ36</f>
        <v>4396.643900546158</v>
      </c>
      <c r="AI41" s="35">
        <f>+AH41*(1-'Dep r by equipment nipa tables'!$D33)+'Investment from Nipa Tables'!CA36</f>
        <v>5418.096973972426</v>
      </c>
      <c r="AJ41" s="35">
        <f>+AI41*(1-'Dep r by equipment nipa tables'!$D33)+'Investment from Nipa Tables'!CB36</f>
        <v>6410.6538824861482</v>
      </c>
      <c r="AK41" s="35">
        <f>+AJ41*(1-'Dep r by equipment nipa tables'!$D33)+'Investment from Nipa Tables'!CC36</f>
        <v>7196.2156083505179</v>
      </c>
      <c r="AL41" s="35">
        <f>+AK41*(1-'Dep r by equipment nipa tables'!$D33)+'Investment from Nipa Tables'!CD36</f>
        <v>8288.7265012231983</v>
      </c>
      <c r="AM41" s="35">
        <f>+AL41*(1-'Dep r by equipment nipa tables'!$D33)+'Investment from Nipa Tables'!CE36</f>
        <v>10236.748423558067</v>
      </c>
      <c r="AN41" s="35">
        <f>+AM41*(1-'Dep r by equipment nipa tables'!$D33)+'Investment from Nipa Tables'!CF36</f>
        <v>12290.787386377728</v>
      </c>
      <c r="AO41" s="35">
        <f>+AN41*(1-'Dep r by equipment nipa tables'!$D33)+'Investment from Nipa Tables'!CG36</f>
        <v>14921.531089216734</v>
      </c>
      <c r="AP41" s="35">
        <f>+AO41*(1-'Dep r by equipment nipa tables'!$D33)+'Investment from Nipa Tables'!CH36</f>
        <v>17266.124392172474</v>
      </c>
      <c r="AQ41" s="35">
        <f>+AP41*(1-'Dep r by equipment nipa tables'!$D33)+'Investment from Nipa Tables'!CI36</f>
        <v>19545.197599229192</v>
      </c>
      <c r="AR41" s="35">
        <f>+AQ41*(1-'Dep r by equipment nipa tables'!$D33)+'Investment from Nipa Tables'!CJ36</f>
        <v>21515.595923333251</v>
      </c>
      <c r="AS41" s="35">
        <f>+AR41*(1-'Dep r by equipment nipa tables'!$D33)+'Investment from Nipa Tables'!CK36</f>
        <v>23573.990473683261</v>
      </c>
      <c r="AT41" s="35">
        <f>+AS41*(1-'Dep r by equipment nipa tables'!$D33)+'Investment from Nipa Tables'!CL36</f>
        <v>25947.50175973602</v>
      </c>
      <c r="AU41" s="35">
        <f>+AT41*(1-'Dep r by equipment nipa tables'!$D33)+'Investment from Nipa Tables'!CM36</f>
        <v>28511.589022171658</v>
      </c>
      <c r="AV41" s="35">
        <f>+AU41*(1-'Dep r by equipment nipa tables'!$D33)+'Investment from Nipa Tables'!CN36</f>
        <v>31123.524504178484</v>
      </c>
      <c r="AW41" s="35">
        <f>+AV41*(1-'Dep r by equipment nipa tables'!$D33)+'Investment from Nipa Tables'!CO36</f>
        <v>33941.848696114394</v>
      </c>
      <c r="AX41" s="35">
        <f>+AW41*(1-'Dep r by equipment nipa tables'!$D33)+'Investment from Nipa Tables'!CP36</f>
        <v>36832.699122138947</v>
      </c>
      <c r="AY41" s="35">
        <f>+AX41*(1-'Dep r by equipment nipa tables'!$D33)+'Investment from Nipa Tables'!CQ36</f>
        <v>39199.28474065019</v>
      </c>
      <c r="AZ41" s="35">
        <f>+AY41*(1-'Dep r by equipment nipa tables'!$D33)+'Investment from Nipa Tables'!CR36</f>
        <v>41512.381300662411</v>
      </c>
      <c r="BA41" s="35">
        <f>+AZ41*(1-'Dep r by equipment nipa tables'!$D33)+'Investment from Nipa Tables'!CS36</f>
        <v>44609.209825072983</v>
      </c>
      <c r="BB41" s="35">
        <f>+BA41*(1-'Dep r by equipment nipa tables'!$D33)+'Investment from Nipa Tables'!CT36</f>
        <v>49207.966498688133</v>
      </c>
      <c r="BC41" s="35">
        <f>+BB41*(1-'Dep r by equipment nipa tables'!$D33)+'Investment from Nipa Tables'!CU36</f>
        <v>55109.891021365234</v>
      </c>
      <c r="BD41" s="35">
        <f>+BC41*(1-'Dep r by equipment nipa tables'!$D33)+'Investment from Nipa Tables'!CV36</f>
        <v>60471.055733480927</v>
      </c>
      <c r="BE41" s="35">
        <f>+BD41*(1-'Dep r by equipment nipa tables'!$D33)+'Investment from Nipa Tables'!CW36</f>
        <v>66576.463209460999</v>
      </c>
      <c r="BF41" s="35">
        <f>+BE41*(1-'Dep r by equipment nipa tables'!$D33)+'Investment from Nipa Tables'!CX36</f>
        <v>73068.640676183772</v>
      </c>
      <c r="BG41" s="35">
        <f>+BF41*(1-'Dep r by equipment nipa tables'!$D33)+'Investment from Nipa Tables'!CY36</f>
        <v>82683.374184898959</v>
      </c>
      <c r="BH41" s="35">
        <f>+BG41*(1-'Dep r by equipment nipa tables'!$D33)+'Investment from Nipa Tables'!CZ36</f>
        <v>92898.118669937598</v>
      </c>
      <c r="BI41" s="35">
        <f>+BH41*(1-'Dep r by equipment nipa tables'!$D33)+'Investment from Nipa Tables'!DA36</f>
        <v>105358.87264949603</v>
      </c>
      <c r="BJ41" s="35">
        <f>+BI41*(1-'Dep r by equipment nipa tables'!$D33)+'Investment from Nipa Tables'!DB36</f>
        <v>120961.42484181406</v>
      </c>
      <c r="BK41" s="35">
        <f>+BJ41*(1-'Dep r by equipment nipa tables'!$D33)+'Investment from Nipa Tables'!DC36</f>
        <v>134435.63248816918</v>
      </c>
      <c r="BL41" s="35">
        <f>+BK41*(1-'Dep r by equipment nipa tables'!$D33)+'Investment from Nipa Tables'!DD36</f>
        <v>152315.82210226636</v>
      </c>
      <c r="BM41" s="35">
        <f>+BL41*(1-'Dep r by equipment nipa tables'!$D33)+'Investment from Nipa Tables'!DE36</f>
        <v>165186.18611846041</v>
      </c>
      <c r="BN41" s="35">
        <f>+BM41*(1-'Dep r by equipment nipa tables'!$D33)+'Investment from Nipa Tables'!DF36</f>
        <v>171869.05099246826</v>
      </c>
      <c r="BO41" s="35">
        <f>+BN41*(1-'Dep r by equipment nipa tables'!$D33)+'Investment from Nipa Tables'!DG36</f>
        <v>179857.72910848504</v>
      </c>
      <c r="BP41" s="35">
        <f>+BO41*(1-'Dep r by equipment nipa tables'!$D33)+'Investment from Nipa Tables'!DH36</f>
        <v>187787.93567883957</v>
      </c>
      <c r="BQ41" s="35">
        <f>+BP41*(1-'Dep r by equipment nipa tables'!$D33)+'Investment from Nipa Tables'!DI36</f>
        <v>198524.56436219622</v>
      </c>
      <c r="BR41" s="35">
        <f>+BQ41*(1-'Dep r by equipment nipa tables'!$D33)+'Investment from Nipa Tables'!DJ36</f>
        <v>209653.74817329974</v>
      </c>
      <c r="BS41" s="35">
        <f>+BR41*(1-'Dep r by equipment nipa tables'!$D33)+'Investment from Nipa Tables'!DK36</f>
        <v>219459.49216990426</v>
      </c>
      <c r="BT41" s="35">
        <f>+BS41*(1-'Dep r by equipment nipa tables'!$D33)+'Investment from Nipa Tables'!DL36</f>
        <v>228599.4607269672</v>
      </c>
    </row>
    <row r="42" spans="1:72" x14ac:dyDescent="0.25">
      <c r="A42" s="29">
        <v>9</v>
      </c>
      <c r="B42" t="s">
        <v>79</v>
      </c>
      <c r="C42" s="35">
        <f>+'Initial Stock'!E39</f>
        <v>611</v>
      </c>
      <c r="D42" s="35">
        <f>+C42*(1-'Dep r by equipment nipa tables'!$D34)+'Investment from Nipa Tables'!AV37</f>
        <v>765.51499999999999</v>
      </c>
      <c r="E42" s="35">
        <f>+D42*(1-'Dep r by equipment nipa tables'!$D34)+'Investment from Nipa Tables'!AW37</f>
        <v>928.17047500000001</v>
      </c>
      <c r="F42" s="35">
        <f>+E42*(1-'Dep r by equipment nipa tables'!$D34)+'Investment from Nipa Tables'!AX37</f>
        <v>1050.867460875</v>
      </c>
      <c r="G42" s="35">
        <f>+F42*(1-'Dep r by equipment nipa tables'!$D34)+'Investment from Nipa Tables'!AY37</f>
        <v>1201.0003536568749</v>
      </c>
      <c r="H42" s="35">
        <f>+G42*(1-'Dep r by equipment nipa tables'!$D34)+'Investment from Nipa Tables'!AZ37</f>
        <v>1391.8653059131968</v>
      </c>
      <c r="I42" s="35">
        <f>+H42*(1-'Dep r by equipment nipa tables'!$D34)+'Investment from Nipa Tables'!BA37</f>
        <v>1580.9634896149153</v>
      </c>
      <c r="J42" s="35">
        <f>+I42*(1-'Dep r by equipment nipa tables'!$D34)+'Investment from Nipa Tables'!BB37</f>
        <v>1762.5334185169017</v>
      </c>
      <c r="K42" s="35">
        <f>+J42*(1-'Dep r by equipment nipa tables'!$D34)+'Investment from Nipa Tables'!BC37</f>
        <v>1816.59140701712</v>
      </c>
      <c r="L42" s="35">
        <f>+K42*(1-'Dep r by equipment nipa tables'!$D34)+'Investment from Nipa Tables'!BD37</f>
        <v>1980.3515670698089</v>
      </c>
      <c r="M42" s="35">
        <f>+L42*(1-'Dep r by equipment nipa tables'!$D34)+'Investment from Nipa Tables'!BE37</f>
        <v>2184.0041055153847</v>
      </c>
      <c r="N42" s="35">
        <f>+M42*(1-'Dep r by equipment nipa tables'!$D34)+'Investment from Nipa Tables'!BF37</f>
        <v>2408.1635512708081</v>
      </c>
      <c r="O42" s="35">
        <f>+N42*(1-'Dep r by equipment nipa tables'!$D34)+'Investment from Nipa Tables'!BG37</f>
        <v>2542.0614718492488</v>
      </c>
      <c r="P42" s="35">
        <f>+O42*(1-'Dep r by equipment nipa tables'!$D34)+'Investment from Nipa Tables'!BH37</f>
        <v>2665.8831731496002</v>
      </c>
      <c r="Q42" s="35">
        <f>+P42*(1-'Dep r by equipment nipa tables'!$D34)+'Investment from Nipa Tables'!BI37</f>
        <v>2788.988944774404</v>
      </c>
      <c r="R42" s="35">
        <f>+Q42*(1-'Dep r by equipment nipa tables'!$D34)+'Investment from Nipa Tables'!BJ37</f>
        <v>2885.4754372298594</v>
      </c>
      <c r="S42" s="35">
        <f>+R42*(1-'Dep r by equipment nipa tables'!$D34)+'Investment from Nipa Tables'!BK37</f>
        <v>2934.9362532038285</v>
      </c>
      <c r="T42" s="35">
        <f>+S42*(1-'Dep r by equipment nipa tables'!$D34)+'Investment from Nipa Tables'!BL37</f>
        <v>3006.7198590213115</v>
      </c>
      <c r="U42" s="35">
        <f>+T42*(1-'Dep r by equipment nipa tables'!$D34)+'Investment from Nipa Tables'!BM37</f>
        <v>3090.8126780534344</v>
      </c>
      <c r="V42" s="35">
        <f>+U42*(1-'Dep r by equipment nipa tables'!$D34)+'Investment from Nipa Tables'!BN37</f>
        <v>3234.5529665162207</v>
      </c>
      <c r="W42" s="35">
        <f>+V42*(1-'Dep r by equipment nipa tables'!$D34)+'Investment from Nipa Tables'!BO37</f>
        <v>3432.8883160365308</v>
      </c>
      <c r="X42" s="35">
        <f>+W42*(1-'Dep r by equipment nipa tables'!$D34)+'Investment from Nipa Tables'!BP37</f>
        <v>3687.4483933715992</v>
      </c>
      <c r="Y42" s="35">
        <f>+X42*(1-'Dep r by equipment nipa tables'!$D34)+'Investment from Nipa Tables'!BQ37</f>
        <v>3918.6428602664332</v>
      </c>
      <c r="Z42" s="35">
        <f>+Y42*(1-'Dep r by equipment nipa tables'!$D34)+'Investment from Nipa Tables'!BR37</f>
        <v>4182.626074130465</v>
      </c>
      <c r="AA42" s="35">
        <f>+Z42*(1-'Dep r by equipment nipa tables'!$D34)+'Investment from Nipa Tables'!BS37</f>
        <v>4503.9715541228525</v>
      </c>
      <c r="AB42" s="35">
        <f>+AA42*(1-'Dep r by equipment nipa tables'!$D34)+'Investment from Nipa Tables'!BT37</f>
        <v>4764.9353943162678</v>
      </c>
      <c r="AC42" s="35">
        <f>+AB42*(1-'Dep r by equipment nipa tables'!$D34)+'Investment from Nipa Tables'!BU37</f>
        <v>5245.6691160835717</v>
      </c>
      <c r="AD42" s="35">
        <f>+AC42*(1-'Dep r by equipment nipa tables'!$D34)+'Investment from Nipa Tables'!BV37</f>
        <v>5813.5037854122893</v>
      </c>
      <c r="AE42" s="35">
        <f>+AD42*(1-'Dep r by equipment nipa tables'!$D34)+'Investment from Nipa Tables'!BW37</f>
        <v>6747.6807743816298</v>
      </c>
      <c r="AF42" s="35">
        <f>+AE42*(1-'Dep r by equipment nipa tables'!$D34)+'Investment from Nipa Tables'!BX37</f>
        <v>7631.7438698401102</v>
      </c>
      <c r="AG42" s="35">
        <f>+AF42*(1-'Dep r by equipment nipa tables'!$D34)+'Investment from Nipa Tables'!BY37</f>
        <v>8662.4584474116964</v>
      </c>
      <c r="AH42" s="35">
        <f>+AG42*(1-'Dep r by equipment nipa tables'!$D34)+'Investment from Nipa Tables'!BZ37</f>
        <v>10975.026557011117</v>
      </c>
      <c r="AI42" s="35">
        <f>+AH42*(1-'Dep r by equipment nipa tables'!$D34)+'Investment from Nipa Tables'!CA37</f>
        <v>13555.397971814617</v>
      </c>
      <c r="AJ42" s="35">
        <f>+AI42*(1-'Dep r by equipment nipa tables'!$D34)+'Investment from Nipa Tables'!CB37</f>
        <v>16125.419245619643</v>
      </c>
      <c r="AK42" s="35">
        <f>+AJ42*(1-'Dep r by equipment nipa tables'!$D34)+'Investment from Nipa Tables'!CC37</f>
        <v>18866.487647460992</v>
      </c>
      <c r="AL42" s="35">
        <f>+AK42*(1-'Dep r by equipment nipa tables'!$D34)+'Investment from Nipa Tables'!CD37</f>
        <v>21909.51181505376</v>
      </c>
      <c r="AM42" s="35">
        <f>+AL42*(1-'Dep r by equipment nipa tables'!$D34)+'Investment from Nipa Tables'!CE37</f>
        <v>25065.727720021503</v>
      </c>
      <c r="AN42" s="35">
        <f>+AM42*(1-'Dep r by equipment nipa tables'!$D34)+'Investment from Nipa Tables'!CF37</f>
        <v>27978.854477818601</v>
      </c>
      <c r="AO42" s="35">
        <f>+AN42*(1-'Dep r by equipment nipa tables'!$D34)+'Investment from Nipa Tables'!CG37</f>
        <v>31946.709123313089</v>
      </c>
      <c r="AP42" s="35">
        <f>+AO42*(1-'Dep r by equipment nipa tables'!$D34)+'Investment from Nipa Tables'!CH37</f>
        <v>35898.903391665823</v>
      </c>
      <c r="AQ42" s="35">
        <f>+AP42*(1-'Dep r by equipment nipa tables'!$D34)+'Investment from Nipa Tables'!CI37</f>
        <v>39648.551433790941</v>
      </c>
      <c r="AR42" s="35">
        <f>+AQ42*(1-'Dep r by equipment nipa tables'!$D34)+'Investment from Nipa Tables'!CJ37</f>
        <v>43088.996990229163</v>
      </c>
      <c r="AS42" s="35">
        <f>+AR42*(1-'Dep r by equipment nipa tables'!$D34)+'Investment from Nipa Tables'!CK37</f>
        <v>46428.982396548228</v>
      </c>
      <c r="AT42" s="35">
        <f>+AS42*(1-'Dep r by equipment nipa tables'!$D34)+'Investment from Nipa Tables'!CL37</f>
        <v>51842.06977301422</v>
      </c>
      <c r="AU42" s="35">
        <f>+AT42*(1-'Dep r by equipment nipa tables'!$D34)+'Investment from Nipa Tables'!CM37</f>
        <v>57717.390353657298</v>
      </c>
      <c r="AV42" s="35">
        <f>+AU42*(1-'Dep r by equipment nipa tables'!$D34)+'Investment from Nipa Tables'!CN37</f>
        <v>63278.542655913559</v>
      </c>
      <c r="AW42" s="35">
        <f>+AV42*(1-'Dep r by equipment nipa tables'!$D34)+'Investment from Nipa Tables'!CO37</f>
        <v>68946.939397365233</v>
      </c>
      <c r="AX42" s="35">
        <f>+AW42*(1-'Dep r by equipment nipa tables'!$D34)+'Investment from Nipa Tables'!CP37</f>
        <v>74117.102578720922</v>
      </c>
      <c r="AY42" s="35">
        <f>+AX42*(1-'Dep r by equipment nipa tables'!$D34)+'Investment from Nipa Tables'!CQ37</f>
        <v>79490.293730593607</v>
      </c>
      <c r="AZ42" s="35">
        <f>+AY42*(1-'Dep r by equipment nipa tables'!$D34)+'Investment from Nipa Tables'!CR37</f>
        <v>85761.104076963471</v>
      </c>
      <c r="BA42" s="35">
        <f>+AZ42*(1-'Dep r by equipment nipa tables'!$D34)+'Investment from Nipa Tables'!CS37</f>
        <v>92057.355026573408</v>
      </c>
      <c r="BB42" s="35">
        <f>+BA42*(1-'Dep r by equipment nipa tables'!$D34)+'Investment from Nipa Tables'!CT37</f>
        <v>96178.612097985999</v>
      </c>
      <c r="BC42" s="35">
        <f>+BB42*(1-'Dep r by equipment nipa tables'!$D34)+'Investment from Nipa Tables'!CU37</f>
        <v>100001.49946475789</v>
      </c>
      <c r="BD42" s="35">
        <f>+BC42*(1-'Dep r by equipment nipa tables'!$D34)+'Investment from Nipa Tables'!CV37</f>
        <v>103218.29703701557</v>
      </c>
      <c r="BE42" s="35">
        <f>+BD42*(1-'Dep r by equipment nipa tables'!$D34)+'Investment from Nipa Tables'!CW37</f>
        <v>107080.82693701847</v>
      </c>
      <c r="BF42" s="35">
        <f>+BE42*(1-'Dep r by equipment nipa tables'!$D34)+'Investment from Nipa Tables'!CX37</f>
        <v>111140.91530052098</v>
      </c>
      <c r="BG42" s="35">
        <f>+BF42*(1-'Dep r by equipment nipa tables'!$D34)+'Investment from Nipa Tables'!CY37</f>
        <v>114927.89173495065</v>
      </c>
      <c r="BH42" s="35">
        <f>+BG42*(1-'Dep r by equipment nipa tables'!$D34)+'Investment from Nipa Tables'!CZ37</f>
        <v>117445.62635073232</v>
      </c>
      <c r="BI42" s="35">
        <f>+BH42*(1-'Dep r by equipment nipa tables'!$D34)+'Investment from Nipa Tables'!DA37</f>
        <v>121472.46679338346</v>
      </c>
      <c r="BJ42" s="35">
        <f>+BI42*(1-'Dep r by equipment nipa tables'!$D34)+'Investment from Nipa Tables'!DB37</f>
        <v>126247.6837762767</v>
      </c>
      <c r="BK42" s="35">
        <f>+BJ42*(1-'Dep r by equipment nipa tables'!$D34)+'Investment from Nipa Tables'!DC37</f>
        <v>131724.24646647932</v>
      </c>
      <c r="BL42" s="35">
        <f>+BK42*(1-'Dep r by equipment nipa tables'!$D34)+'Investment from Nipa Tables'!DD37</f>
        <v>139724.47319350461</v>
      </c>
      <c r="BM42" s="35">
        <f>+BL42*(1-'Dep r by equipment nipa tables'!$D34)+'Investment from Nipa Tables'!DE37</f>
        <v>147122.66931238148</v>
      </c>
      <c r="BN42" s="35">
        <f>+BM42*(1-'Dep r by equipment nipa tables'!$D34)+'Investment from Nipa Tables'!DF37</f>
        <v>149258.10895520996</v>
      </c>
      <c r="BO42" s="35">
        <f>+BN42*(1-'Dep r by equipment nipa tables'!$D34)+'Investment from Nipa Tables'!DG37</f>
        <v>153876.26424625661</v>
      </c>
      <c r="BP42" s="35">
        <f>+BO42*(1-'Dep r by equipment nipa tables'!$D34)+'Investment from Nipa Tables'!DH37</f>
        <v>159958.96857301198</v>
      </c>
      <c r="BQ42" s="35">
        <f>+BP42*(1-'Dep r by equipment nipa tables'!$D34)+'Investment from Nipa Tables'!DI37</f>
        <v>169583.50781565535</v>
      </c>
      <c r="BR42" s="35">
        <f>+BQ42*(1-'Dep r by equipment nipa tables'!$D34)+'Investment from Nipa Tables'!DJ37</f>
        <v>178475.73426054188</v>
      </c>
      <c r="BS42" s="35">
        <f>+BR42*(1-'Dep r by equipment nipa tables'!$D34)+'Investment from Nipa Tables'!DK37</f>
        <v>189520.51013536874</v>
      </c>
      <c r="BT42" s="35">
        <f>+BS42*(1-'Dep r by equipment nipa tables'!$D34)+'Investment from Nipa Tables'!DL37</f>
        <v>199734.24126709395</v>
      </c>
    </row>
    <row r="43" spans="1:72" x14ac:dyDescent="0.25">
      <c r="A43" s="29">
        <v>22</v>
      </c>
      <c r="B43" t="s">
        <v>100</v>
      </c>
      <c r="C43" s="35">
        <f>+'Initial Stock'!E40</f>
        <v>1739</v>
      </c>
      <c r="D43" s="35">
        <f>+C43*(1-'Dep r by equipment nipa tables'!$D35)+'Investment from Nipa Tables'!AV38</f>
        <v>2105.8888500000003</v>
      </c>
      <c r="E43" s="35">
        <f>+D43*(1-'Dep r by equipment nipa tables'!$D35)+'Investment from Nipa Tables'!AW38</f>
        <v>2511.5331835275001</v>
      </c>
      <c r="F43" s="35">
        <f>+E43*(1-'Dep r by equipment nipa tables'!$D35)+'Investment from Nipa Tables'!AX38</f>
        <v>2758.2030023429593</v>
      </c>
      <c r="G43" s="35">
        <f>+F43*(1-'Dep r by equipment nipa tables'!$D35)+'Investment from Nipa Tables'!AY38</f>
        <v>3118.4026884465525</v>
      </c>
      <c r="H43" s="35">
        <f>+G43*(1-'Dep r by equipment nipa tables'!$D35)+'Investment from Nipa Tables'!AZ38</f>
        <v>3516.3468509597296</v>
      </c>
      <c r="I43" s="35">
        <f>+H43*(1-'Dep r by equipment nipa tables'!$D35)+'Investment from Nipa Tables'!BA38</f>
        <v>3668.4549690453337</v>
      </c>
      <c r="J43" s="35">
        <f>+I43*(1-'Dep r by equipment nipa tables'!$D35)+'Investment from Nipa Tables'!BB38</f>
        <v>3789.073901871981</v>
      </c>
      <c r="K43" s="35">
        <f>+J43*(1-'Dep r by equipment nipa tables'!$D35)+'Investment from Nipa Tables'!BC38</f>
        <v>3855.8593254802086</v>
      </c>
      <c r="L43" s="35">
        <f>+K43*(1-'Dep r by equipment nipa tables'!$D35)+'Investment from Nipa Tables'!BD38</f>
        <v>4140.7705242079592</v>
      </c>
      <c r="M43" s="35">
        <f>+L43*(1-'Dep r by equipment nipa tables'!$D35)+'Investment from Nipa Tables'!BE38</f>
        <v>4432.5576022038122</v>
      </c>
      <c r="N43" s="35">
        <f>+M43*(1-'Dep r by equipment nipa tables'!$D35)+'Investment from Nipa Tables'!BF38</f>
        <v>4624.2039607179786</v>
      </c>
      <c r="O43" s="35">
        <f>+N43*(1-'Dep r by equipment nipa tables'!$D35)+'Investment from Nipa Tables'!BG38</f>
        <v>4685.5154051258251</v>
      </c>
      <c r="P43" s="35">
        <f>+O43*(1-'Dep r by equipment nipa tables'!$D35)+'Investment from Nipa Tables'!BH38</f>
        <v>4949.7619524779711</v>
      </c>
      <c r="Q43" s="35">
        <f>+P43*(1-'Dep r by equipment nipa tables'!$D35)+'Investment from Nipa Tables'!BI38</f>
        <v>5158.9396478041026</v>
      </c>
      <c r="R43" s="35">
        <f>+Q43*(1-'Dep r by equipment nipa tables'!$D35)+'Investment from Nipa Tables'!BJ38</f>
        <v>5370.1904208762662</v>
      </c>
      <c r="S43" s="35">
        <f>+R43*(1-'Dep r by equipment nipa tables'!$D35)+'Investment from Nipa Tables'!BK38</f>
        <v>5819.20776714971</v>
      </c>
      <c r="T43" s="35">
        <f>+S43*(1-'Dep r by equipment nipa tables'!$D35)+'Investment from Nipa Tables'!BL38</f>
        <v>6270.8378987766255</v>
      </c>
      <c r="U43" s="35">
        <f>+T43*(1-'Dep r by equipment nipa tables'!$D35)+'Investment from Nipa Tables'!BM38</f>
        <v>6713.6945154425011</v>
      </c>
      <c r="V43" s="35">
        <f>+U43*(1-'Dep r by equipment nipa tables'!$D35)+'Investment from Nipa Tables'!BN38</f>
        <v>7425.0747813343269</v>
      </c>
      <c r="W43" s="35">
        <f>+V43*(1-'Dep r by equipment nipa tables'!$D35)+'Investment from Nipa Tables'!BO38</f>
        <v>8309.2774749140463</v>
      </c>
      <c r="X43" s="35">
        <f>+W43*(1-'Dep r by equipment nipa tables'!$D35)+'Investment from Nipa Tables'!BP38</f>
        <v>8845.7508002480045</v>
      </c>
      <c r="Y43" s="35">
        <f>+X43*(1-'Dep r by equipment nipa tables'!$D35)+'Investment from Nipa Tables'!BQ38</f>
        <v>9688.9065444313364</v>
      </c>
      <c r="Z43" s="35">
        <f>+Y43*(1-'Dep r by equipment nipa tables'!$D35)+'Investment from Nipa Tables'!BR38</f>
        <v>10843.401711837163</v>
      </c>
      <c r="AA43" s="35">
        <f>+Z43*(1-'Dep r by equipment nipa tables'!$D35)+'Investment from Nipa Tables'!BS38</f>
        <v>11469.204768742038</v>
      </c>
      <c r="AB43" s="35">
        <f>+AA43*(1-'Dep r by equipment nipa tables'!$D35)+'Investment from Nipa Tables'!BT38</f>
        <v>12365.482843683527</v>
      </c>
      <c r="AC43" s="35">
        <f>+AB43*(1-'Dep r by equipment nipa tables'!$D35)+'Investment from Nipa Tables'!BU38</f>
        <v>13916.246205244917</v>
      </c>
      <c r="AD43" s="35">
        <f>+AC43*(1-'Dep r by equipment nipa tables'!$D35)+'Investment from Nipa Tables'!BV38</f>
        <v>15890.729203799456</v>
      </c>
      <c r="AE43" s="35">
        <f>+AD43*(1-'Dep r by equipment nipa tables'!$D35)+'Investment from Nipa Tables'!BW38</f>
        <v>17707.284891017705</v>
      </c>
      <c r="AF43" s="35">
        <f>+AE43*(1-'Dep r by equipment nipa tables'!$D35)+'Investment from Nipa Tables'!BX38</f>
        <v>18365.262819880736</v>
      </c>
      <c r="AG43" s="35">
        <f>+AF43*(1-'Dep r by equipment nipa tables'!$D35)+'Investment from Nipa Tables'!BY38</f>
        <v>19999.958711961368</v>
      </c>
      <c r="AH43" s="35">
        <f>+AG43*(1-'Dep r by equipment nipa tables'!$D35)+'Investment from Nipa Tables'!BZ38</f>
        <v>22875.964816397878</v>
      </c>
      <c r="AI43" s="35">
        <f>+AH43*(1-'Dep r by equipment nipa tables'!$D35)+'Investment from Nipa Tables'!CA38</f>
        <v>26681.753418293451</v>
      </c>
      <c r="AJ43" s="35">
        <f>+AI43*(1-'Dep r by equipment nipa tables'!$D35)+'Investment from Nipa Tables'!CB38</f>
        <v>30588.856175398763</v>
      </c>
      <c r="AK43" s="35">
        <f>+AJ43*(1-'Dep r by equipment nipa tables'!$D35)+'Investment from Nipa Tables'!CC38</f>
        <v>32178.293789866057</v>
      </c>
      <c r="AL43" s="35">
        <f>+AK43*(1-'Dep r by equipment nipa tables'!$D35)+'Investment from Nipa Tables'!CD38</f>
        <v>33912.733053034361</v>
      </c>
      <c r="AM43" s="35">
        <f>+AL43*(1-'Dep r by equipment nipa tables'!$D35)+'Investment from Nipa Tables'!CE38</f>
        <v>35224.735471143227</v>
      </c>
      <c r="AN43" s="35">
        <f>+AM43*(1-'Dep r by equipment nipa tables'!$D35)+'Investment from Nipa Tables'!CF38</f>
        <v>37423.758331734702</v>
      </c>
      <c r="AO43" s="35">
        <f>+AN43*(1-'Dep r by equipment nipa tables'!$D35)+'Investment from Nipa Tables'!CG38</f>
        <v>41929.655662387726</v>
      </c>
      <c r="AP43" s="35">
        <f>+AO43*(1-'Dep r by equipment nipa tables'!$D35)+'Investment from Nipa Tables'!CH38</f>
        <v>47109.356072703697</v>
      </c>
      <c r="AQ43" s="35">
        <f>+AP43*(1-'Dep r by equipment nipa tables'!$D35)+'Investment from Nipa Tables'!CI38</f>
        <v>50156.23777735445</v>
      </c>
      <c r="AR43" s="35">
        <f>+AQ43*(1-'Dep r by equipment nipa tables'!$D35)+'Investment from Nipa Tables'!CJ38</f>
        <v>52837.638021972591</v>
      </c>
      <c r="AS43" s="35">
        <f>+AR43*(1-'Dep r by equipment nipa tables'!$D35)+'Investment from Nipa Tables'!CK38</f>
        <v>56346.593240423943</v>
      </c>
      <c r="AT43" s="35">
        <f>+AS43*(1-'Dep r by equipment nipa tables'!$D35)+'Investment from Nipa Tables'!CL38</f>
        <v>58051.749429827258</v>
      </c>
      <c r="AU43" s="35">
        <f>+AT43*(1-'Dep r by equipment nipa tables'!$D35)+'Investment from Nipa Tables'!CM38</f>
        <v>58459.798276627298</v>
      </c>
      <c r="AV43" s="35">
        <f>+AU43*(1-'Dep r by equipment nipa tables'!$D35)+'Investment from Nipa Tables'!CN38</f>
        <v>58996.517101427948</v>
      </c>
      <c r="AW43" s="35">
        <f>+AV43*(1-'Dep r by equipment nipa tables'!$D35)+'Investment from Nipa Tables'!CO38</f>
        <v>59866.882047981824</v>
      </c>
      <c r="AX43" s="35">
        <f>+AW43*(1-'Dep r by equipment nipa tables'!$D35)+'Investment from Nipa Tables'!CP38</f>
        <v>65422.563537187707</v>
      </c>
      <c r="AY43" s="35">
        <f>+AX43*(1-'Dep r by equipment nipa tables'!$D35)+'Investment from Nipa Tables'!CQ38</f>
        <v>80357.83751821451</v>
      </c>
      <c r="AZ43" s="35">
        <f>+AY43*(1-'Dep r by equipment nipa tables'!$D35)+'Investment from Nipa Tables'!CR38</f>
        <v>96604.931241146493</v>
      </c>
      <c r="BA43" s="35">
        <f>+AZ43*(1-'Dep r by equipment nipa tables'!$D35)+'Investment from Nipa Tables'!CS38</f>
        <v>119604.89215714298</v>
      </c>
      <c r="BB43" s="35">
        <f>+BA43*(1-'Dep r by equipment nipa tables'!$D35)+'Investment from Nipa Tables'!CT38</f>
        <v>149097.30885170939</v>
      </c>
      <c r="BC43" s="35">
        <f>+BB43*(1-'Dep r by equipment nipa tables'!$D35)+'Investment from Nipa Tables'!CU38</f>
        <v>174336.27173798415</v>
      </c>
      <c r="BD43" s="35">
        <f>+BC43*(1-'Dep r by equipment nipa tables'!$D35)+'Investment from Nipa Tables'!CV38</f>
        <v>201765.65396152317</v>
      </c>
      <c r="BE43" s="35">
        <f>+BD43*(1-'Dep r by equipment nipa tables'!$D35)+'Investment from Nipa Tables'!CW38</f>
        <v>222141.60202331198</v>
      </c>
      <c r="BF43" s="35">
        <f>+BE43*(1-'Dep r by equipment nipa tables'!$D35)+'Investment from Nipa Tables'!CX38</f>
        <v>231170.96616416529</v>
      </c>
      <c r="BG43" s="35">
        <f>+BF43*(1-'Dep r by equipment nipa tables'!$D35)+'Investment from Nipa Tables'!CY38</f>
        <v>234119.33881679343</v>
      </c>
      <c r="BH43" s="35">
        <f>+BG43*(1-'Dep r by equipment nipa tables'!$D35)+'Investment from Nipa Tables'!CZ38</f>
        <v>240465.79457273052</v>
      </c>
      <c r="BI43" s="35">
        <f>+BH43*(1-'Dep r by equipment nipa tables'!$D35)+'Investment from Nipa Tables'!DA38</f>
        <v>258049.92684515231</v>
      </c>
      <c r="BJ43" s="35">
        <f>+BI43*(1-'Dep r by equipment nipa tables'!$D35)+'Investment from Nipa Tables'!DB38</f>
        <v>282030.24516109657</v>
      </c>
      <c r="BK43" s="35">
        <f>+BJ43*(1-'Dep r by equipment nipa tables'!$D35)+'Investment from Nipa Tables'!DC38</f>
        <v>308693.07341402839</v>
      </c>
      <c r="BL43" s="35">
        <f>+BK43*(1-'Dep r by equipment nipa tables'!$D35)+'Investment from Nipa Tables'!DD38</f>
        <v>324440.80250976427</v>
      </c>
      <c r="BM43" s="35">
        <f>+BL43*(1-'Dep r by equipment nipa tables'!$D35)+'Investment from Nipa Tables'!DE38</f>
        <v>312055.22985869559</v>
      </c>
      <c r="BN43" s="35">
        <f>+BM43*(1-'Dep r by equipment nipa tables'!$D35)+'Investment from Nipa Tables'!DF38</f>
        <v>268057.86412408744</v>
      </c>
      <c r="BO43" s="35">
        <f>+BN43*(1-'Dep r by equipment nipa tables'!$D35)+'Investment from Nipa Tables'!DG38</f>
        <v>258170.50891334109</v>
      </c>
      <c r="BP43" s="35">
        <f>+BO43*(1-'Dep r by equipment nipa tables'!$D35)+'Investment from Nipa Tables'!DH38</f>
        <v>270882.99917050358</v>
      </c>
      <c r="BQ43" s="35">
        <f>+BP43*(1-'Dep r by equipment nipa tables'!$D35)+'Investment from Nipa Tables'!DI38</f>
        <v>289826.94774314458</v>
      </c>
      <c r="BR43" s="35">
        <f>+BQ43*(1-'Dep r by equipment nipa tables'!$D35)+'Investment from Nipa Tables'!DJ38</f>
        <v>319646.03351932066</v>
      </c>
      <c r="BS43" s="35">
        <f>+BR43*(1-'Dep r by equipment nipa tables'!$D35)+'Investment from Nipa Tables'!DK38</f>
        <v>358351.36746348906</v>
      </c>
      <c r="BT43" s="35">
        <f>+BS43*(1-'Dep r by equipment nipa tables'!$D35)+'Investment from Nipa Tables'!DL38</f>
        <v>411177.11778401217</v>
      </c>
    </row>
    <row r="44" spans="1:72" x14ac:dyDescent="0.25">
      <c r="A44" s="29">
        <v>22</v>
      </c>
      <c r="B44" t="s">
        <v>102</v>
      </c>
      <c r="C44" s="35">
        <f>+'Initial Stock'!E41</f>
        <v>2554</v>
      </c>
      <c r="D44" s="35">
        <f>+C44*(1-'Dep r by equipment nipa tables'!$D36)+'Investment from Nipa Tables'!AV39</f>
        <v>3158.3982000000001</v>
      </c>
      <c r="E44" s="35">
        <f>+D44*(1-'Dep r by equipment nipa tables'!$D36)+'Investment from Nipa Tables'!AW39</f>
        <v>3905.9332650599999</v>
      </c>
      <c r="F44" s="35">
        <f>+E44*(1-'Dep r by equipment nipa tables'!$D36)+'Investment from Nipa Tables'!AX39</f>
        <v>4298.1658581479978</v>
      </c>
      <c r="G44" s="35">
        <f>+F44*(1-'Dep r by equipment nipa tables'!$D36)+'Investment from Nipa Tables'!AY39</f>
        <v>4779.2074631410269</v>
      </c>
      <c r="H44" s="35">
        <f>+G44*(1-'Dep r by equipment nipa tables'!$D36)+'Investment from Nipa Tables'!AZ39</f>
        <v>5330.0333924568922</v>
      </c>
      <c r="I44" s="35">
        <f>+H44*(1-'Dep r by equipment nipa tables'!$D36)+'Investment from Nipa Tables'!BA39</f>
        <v>5459.2659911229057</v>
      </c>
      <c r="J44" s="35">
        <f>+I44*(1-'Dep r by equipment nipa tables'!$D36)+'Investment from Nipa Tables'!BB39</f>
        <v>5544.7247006246444</v>
      </c>
      <c r="K44" s="35">
        <f>+J44*(1-'Dep r by equipment nipa tables'!$D36)+'Investment from Nipa Tables'!BC39</f>
        <v>5550.8009755149005</v>
      </c>
      <c r="L44" s="35">
        <f>+K44*(1-'Dep r by equipment nipa tables'!$D36)+'Investment from Nipa Tables'!BD39</f>
        <v>5950.7124285086938</v>
      </c>
      <c r="M44" s="35">
        <f>+L44*(1-'Dep r by equipment nipa tables'!$D36)+'Investment from Nipa Tables'!BE39</f>
        <v>6348.9608559635772</v>
      </c>
      <c r="N44" s="35">
        <f>+M44*(1-'Dep r by equipment nipa tables'!$D36)+'Investment from Nipa Tables'!BF39</f>
        <v>6573.8650598753593</v>
      </c>
      <c r="O44" s="35">
        <f>+N44*(1-'Dep r by equipment nipa tables'!$D36)+'Investment from Nipa Tables'!BG39</f>
        <v>6593.6551278972529</v>
      </c>
      <c r="P44" s="35">
        <f>+O44*(1-'Dep r by equipment nipa tables'!$D36)+'Investment from Nipa Tables'!BH39</f>
        <v>6951.6514398793497</v>
      </c>
      <c r="Q44" s="35">
        <f>+P44*(1-'Dep r by equipment nipa tables'!$D36)+'Investment from Nipa Tables'!BI39</f>
        <v>7217.0198588544781</v>
      </c>
      <c r="R44" s="35">
        <f>+Q44*(1-'Dep r by equipment nipa tables'!$D36)+'Investment from Nipa Tables'!BJ39</f>
        <v>7490.517151912075</v>
      </c>
      <c r="S44" s="35">
        <f>+R44*(1-'Dep r by equipment nipa tables'!$D36)+'Investment from Nipa Tables'!BK39</f>
        <v>8173.5850138905307</v>
      </c>
      <c r="T44" s="35">
        <f>+S44*(1-'Dep r by equipment nipa tables'!$D36)+'Investment from Nipa Tables'!BL39</f>
        <v>8844.7087667277156</v>
      </c>
      <c r="U44" s="35">
        <f>+T44*(1-'Dep r by equipment nipa tables'!$D36)+'Investment from Nipa Tables'!BM39</f>
        <v>9474.1780961460136</v>
      </c>
      <c r="V44" s="35">
        <f>+U44*(1-'Dep r by equipment nipa tables'!$D36)+'Investment from Nipa Tables'!BN39</f>
        <v>10555.978155114823</v>
      </c>
      <c r="W44" s="35">
        <f>+V44*(1-'Dep r by equipment nipa tables'!$D36)+'Investment from Nipa Tables'!BO39</f>
        <v>11905.397142779311</v>
      </c>
      <c r="X44" s="35">
        <f>+W44*(1-'Dep r by equipment nipa tables'!$D36)+'Investment from Nipa Tables'!BP39</f>
        <v>12653.132510508518</v>
      </c>
      <c r="Y44" s="35">
        <f>+X44*(1-'Dep r by equipment nipa tables'!$D36)+'Investment from Nipa Tables'!BQ39</f>
        <v>13910.527008244035</v>
      </c>
      <c r="Z44" s="35">
        <f>+Y44*(1-'Dep r by equipment nipa tables'!$D36)+'Investment from Nipa Tables'!BR39</f>
        <v>15689.878980763653</v>
      </c>
      <c r="AA44" s="35">
        <f>+Z44*(1-'Dep r by equipment nipa tables'!$D36)+'Investment from Nipa Tables'!BS39</f>
        <v>16538.129180151263</v>
      </c>
      <c r="AB44" s="35">
        <f>+AA44*(1-'Dep r by equipment nipa tables'!$D36)+'Investment from Nipa Tables'!BT39</f>
        <v>17872.769816316264</v>
      </c>
      <c r="AC44" s="35">
        <f>+AB44*(1-'Dep r by equipment nipa tables'!$D36)+'Investment from Nipa Tables'!BU39</f>
        <v>20295.559842528437</v>
      </c>
      <c r="AD44" s="35">
        <f>+AC44*(1-'Dep r by equipment nipa tables'!$D36)+'Investment from Nipa Tables'!BV39</f>
        <v>23371.901020715737</v>
      </c>
      <c r="AE44" s="35">
        <f>+AD44*(1-'Dep r by equipment nipa tables'!$D36)+'Investment from Nipa Tables'!BW39</f>
        <v>26097.507595044532</v>
      </c>
      <c r="AF44" s="35">
        <f>+AE44*(1-'Dep r by equipment nipa tables'!$D36)+'Investment from Nipa Tables'!BX39</f>
        <v>26798.615389074494</v>
      </c>
      <c r="AG44" s="35">
        <f>+AF44*(1-'Dep r by equipment nipa tables'!$D36)+'Investment from Nipa Tables'!BY39</f>
        <v>29200.320818988912</v>
      </c>
      <c r="AH44" s="35">
        <f>+AG44*(1-'Dep r by equipment nipa tables'!$D36)+'Investment from Nipa Tables'!BZ39</f>
        <v>33686.619317988734</v>
      </c>
      <c r="AI44" s="35">
        <f>+AH44*(1-'Dep r by equipment nipa tables'!$D36)+'Investment from Nipa Tables'!CA39</f>
        <v>39650.894394730291</v>
      </c>
      <c r="AJ44" s="35">
        <f>+AI44*(1-'Dep r by equipment nipa tables'!$D36)+'Investment from Nipa Tables'!CB39</f>
        <v>45661.817939260494</v>
      </c>
      <c r="AK44" s="35">
        <f>+AJ44*(1-'Dep r by equipment nipa tables'!$D36)+'Investment from Nipa Tables'!CC39</f>
        <v>47573.447440304255</v>
      </c>
      <c r="AL44" s="35">
        <f>+AK44*(1-'Dep r by equipment nipa tables'!$D36)+'Investment from Nipa Tables'!CD39</f>
        <v>49777.617565997927</v>
      </c>
      <c r="AM44" s="35">
        <f>+AL44*(1-'Dep r by equipment nipa tables'!$D36)+'Investment from Nipa Tables'!CE39</f>
        <v>51331.248278596126</v>
      </c>
      <c r="AN44" s="35">
        <f>+AM44*(1-'Dep r by equipment nipa tables'!$D36)+'Investment from Nipa Tables'!CF39</f>
        <v>54473.047983589247</v>
      </c>
      <c r="AO44" s="35">
        <f>+AN44*(1-'Dep r by equipment nipa tables'!$D36)+'Investment from Nipa Tables'!CG39</f>
        <v>61606.564685135192</v>
      </c>
      <c r="AP44" s="35">
        <f>+AO44*(1-'Dep r by equipment nipa tables'!$D36)+'Investment from Nipa Tables'!CH39</f>
        <v>69748.586234994786</v>
      </c>
      <c r="AQ44" s="35">
        <f>+AP44*(1-'Dep r by equipment nipa tables'!$D36)+'Investment from Nipa Tables'!CI39</f>
        <v>74080.782253746293</v>
      </c>
      <c r="AR44" s="35">
        <f>+AQ44*(1-'Dep r by equipment nipa tables'!$D36)+'Investment from Nipa Tables'!CJ39</f>
        <v>77808.496295703138</v>
      </c>
      <c r="AS44" s="35">
        <f>+AR44*(1-'Dep r by equipment nipa tables'!$D36)+'Investment from Nipa Tables'!CK39</f>
        <v>79904.607555816852</v>
      </c>
      <c r="AT44" s="35">
        <f>+AS44*(1-'Dep r by equipment nipa tables'!$D36)+'Investment from Nipa Tables'!CL39</f>
        <v>82228.894287366769</v>
      </c>
      <c r="AU44" s="35">
        <f>+AT44*(1-'Dep r by equipment nipa tables'!$D36)+'Investment from Nipa Tables'!CM39</f>
        <v>80354.615252478558</v>
      </c>
      <c r="AV44" s="35">
        <f>+AU44*(1-'Dep r by equipment nipa tables'!$D36)+'Investment from Nipa Tables'!CN39</f>
        <v>76994.635508578416</v>
      </c>
      <c r="AW44" s="35">
        <f>+AV44*(1-'Dep r by equipment nipa tables'!$D36)+'Investment from Nipa Tables'!CO39</f>
        <v>78172.763881583931</v>
      </c>
      <c r="AX44" s="35">
        <f>+AW44*(1-'Dep r by equipment nipa tables'!$D36)+'Investment from Nipa Tables'!CP39</f>
        <v>84963.045045484294</v>
      </c>
      <c r="AY44" s="35">
        <f>+AX44*(1-'Dep r by equipment nipa tables'!$D36)+'Investment from Nipa Tables'!CQ39</f>
        <v>93661.629310264951</v>
      </c>
      <c r="AZ44" s="35">
        <f>+AY44*(1-'Dep r by equipment nipa tables'!$D36)+'Investment from Nipa Tables'!CR39</f>
        <v>104515.69497148716</v>
      </c>
      <c r="BA44" s="35">
        <f>+AZ44*(1-'Dep r by equipment nipa tables'!$D36)+'Investment from Nipa Tables'!CS39</f>
        <v>110027.03624545307</v>
      </c>
      <c r="BB44" s="35">
        <f>+BA44*(1-'Dep r by equipment nipa tables'!$D36)+'Investment from Nipa Tables'!CT39</f>
        <v>112590.85339719972</v>
      </c>
      <c r="BC44" s="35">
        <f>+BB44*(1-'Dep r by equipment nipa tables'!$D36)+'Investment from Nipa Tables'!CU39</f>
        <v>120580.18680095654</v>
      </c>
      <c r="BD44" s="35">
        <f>+BC44*(1-'Dep r by equipment nipa tables'!$D36)+'Investment from Nipa Tables'!CV39</f>
        <v>131418.96499121317</v>
      </c>
      <c r="BE44" s="35">
        <f>+BD44*(1-'Dep r by equipment nipa tables'!$D36)+'Investment from Nipa Tables'!CW39</f>
        <v>135617.94940239761</v>
      </c>
      <c r="BF44" s="35">
        <f>+BE44*(1-'Dep r by equipment nipa tables'!$D36)+'Investment from Nipa Tables'!CX39</f>
        <v>130423.988501958</v>
      </c>
      <c r="BG44" s="35">
        <f>+BF44*(1-'Dep r by equipment nipa tables'!$D36)+'Investment from Nipa Tables'!CY39</f>
        <v>126493.70990613264</v>
      </c>
      <c r="BH44" s="35">
        <f>+BG44*(1-'Dep r by equipment nipa tables'!$D36)+'Investment from Nipa Tables'!CZ39</f>
        <v>122896.86571712702</v>
      </c>
      <c r="BI44" s="35">
        <f>+BH44*(1-'Dep r by equipment nipa tables'!$D36)+'Investment from Nipa Tables'!DA39</f>
        <v>127745.53655915377</v>
      </c>
      <c r="BJ44" s="35">
        <f>+BI44*(1-'Dep r by equipment nipa tables'!$D36)+'Investment from Nipa Tables'!DB39</f>
        <v>137887.71720076399</v>
      </c>
      <c r="BK44" s="35">
        <f>+BJ44*(1-'Dep r by equipment nipa tables'!$D36)+'Investment from Nipa Tables'!DC39</f>
        <v>149690.64181337753</v>
      </c>
      <c r="BL44" s="35">
        <f>+BK44*(1-'Dep r by equipment nipa tables'!$D36)+'Investment from Nipa Tables'!DD39</f>
        <v>150623.94577775308</v>
      </c>
      <c r="BM44" s="35">
        <f>+BL44*(1-'Dep r by equipment nipa tables'!$D36)+'Investment from Nipa Tables'!DE39</f>
        <v>146098.3353721578</v>
      </c>
      <c r="BN44" s="35">
        <f>+BM44*(1-'Dep r by equipment nipa tables'!$D36)+'Investment from Nipa Tables'!DF39</f>
        <v>136478.28448131518</v>
      </c>
      <c r="BO44" s="35">
        <f>+BN44*(1-'Dep r by equipment nipa tables'!$D36)+'Investment from Nipa Tables'!DG39</f>
        <v>134309.39734624705</v>
      </c>
      <c r="BP44" s="35">
        <f>+BO44*(1-'Dep r by equipment nipa tables'!$D36)+'Investment from Nipa Tables'!DH39</f>
        <v>141989.28587497148</v>
      </c>
      <c r="BQ44" s="35">
        <f>+BP44*(1-'Dep r by equipment nipa tables'!$D36)+'Investment from Nipa Tables'!DI39</f>
        <v>154333.93977273945</v>
      </c>
      <c r="BR44" s="35">
        <f>+BQ44*(1-'Dep r by equipment nipa tables'!$D36)+'Investment from Nipa Tables'!DJ39</f>
        <v>166653.12351830531</v>
      </c>
      <c r="BS44" s="35">
        <f>+BR44*(1-'Dep r by equipment nipa tables'!$D36)+'Investment from Nipa Tables'!DK39</f>
        <v>183881.71973984619</v>
      </c>
      <c r="BT44" s="35">
        <f>+BS44*(1-'Dep r by equipment nipa tables'!$D36)+'Investment from Nipa Tables'!DL39</f>
        <v>205097.59406571768</v>
      </c>
    </row>
    <row r="45" spans="1:72" x14ac:dyDescent="0.25">
      <c r="A45" s="29">
        <v>25</v>
      </c>
      <c r="B45" t="s">
        <v>104</v>
      </c>
      <c r="C45" s="35">
        <f>+'Initial Stock'!E42</f>
        <v>4478</v>
      </c>
      <c r="D45" s="35">
        <f>+C45*(1-'Dep r by equipment nipa tables'!$D37)+'Investment from Nipa Tables'!AV40</f>
        <v>5704.9277000000002</v>
      </c>
      <c r="E45" s="35">
        <f>+D45*(1-'Dep r by equipment nipa tables'!$D37)+'Investment from Nipa Tables'!AW40</f>
        <v>6788.4541395549995</v>
      </c>
      <c r="F45" s="35">
        <f>+E45*(1-'Dep r by equipment nipa tables'!$D37)+'Investment from Nipa Tables'!AX40</f>
        <v>8238.7811950217929</v>
      </c>
      <c r="G45" s="35">
        <f>+F45*(1-'Dep r by equipment nipa tables'!$D37)+'Investment from Nipa Tables'!AY40</f>
        <v>10122.677395337822</v>
      </c>
      <c r="H45" s="35">
        <f>+G45*(1-'Dep r by equipment nipa tables'!$D37)+'Investment from Nipa Tables'!AZ40</f>
        <v>11078.039542437124</v>
      </c>
      <c r="I45" s="35">
        <f>+H45*(1-'Dep r by equipment nipa tables'!$D37)+'Investment from Nipa Tables'!BA40</f>
        <v>11598.151396087795</v>
      </c>
      <c r="J45" s="35">
        <f>+I45*(1-'Dep r by equipment nipa tables'!$D37)+'Investment from Nipa Tables'!BB40</f>
        <v>12968.364712176213</v>
      </c>
      <c r="K45" s="35">
        <f>+J45*(1-'Dep r by equipment nipa tables'!$D37)+'Investment from Nipa Tables'!BC40</f>
        <v>14021.991989480959</v>
      </c>
      <c r="L45" s="35">
        <f>+K45*(1-'Dep r by equipment nipa tables'!$D37)+'Investment from Nipa Tables'!BD40</f>
        <v>15480.840473836199</v>
      </c>
      <c r="M45" s="35">
        <f>+L45*(1-'Dep r by equipment nipa tables'!$D37)+'Investment from Nipa Tables'!BE40</f>
        <v>15807.998209779516</v>
      </c>
      <c r="N45" s="35">
        <f>+M45*(1-'Dep r by equipment nipa tables'!$D37)+'Investment from Nipa Tables'!BF40</f>
        <v>16664.785674463616</v>
      </c>
      <c r="O45" s="35">
        <f>+N45*(1-'Dep r by equipment nipa tables'!$D37)+'Investment from Nipa Tables'!BG40</f>
        <v>17119.897112494167</v>
      </c>
      <c r="P45" s="35">
        <f>+O45*(1-'Dep r by equipment nipa tables'!$D37)+'Investment from Nipa Tables'!BH40</f>
        <v>17736.720324411905</v>
      </c>
      <c r="Q45" s="35">
        <f>+P45*(1-'Dep r by equipment nipa tables'!$D37)+'Investment from Nipa Tables'!BI40</f>
        <v>18367.346224447603</v>
      </c>
      <c r="R45" s="35">
        <f>+Q45*(1-'Dep r by equipment nipa tables'!$D37)+'Investment from Nipa Tables'!BJ40</f>
        <v>18652.734085163025</v>
      </c>
      <c r="S45" s="35">
        <f>+R45*(1-'Dep r by equipment nipa tables'!$D37)+'Investment from Nipa Tables'!BK40</f>
        <v>19717.927350671671</v>
      </c>
      <c r="T45" s="35">
        <f>+S45*(1-'Dep r by equipment nipa tables'!$D37)+'Investment from Nipa Tables'!BL40</f>
        <v>20399.631791874865</v>
      </c>
      <c r="U45" s="35">
        <f>+T45*(1-'Dep r by equipment nipa tables'!$D37)+'Investment from Nipa Tables'!BM40</f>
        <v>21179.546231446166</v>
      </c>
      <c r="V45" s="35">
        <f>+U45*(1-'Dep r by equipment nipa tables'!$D37)+'Investment from Nipa Tables'!BN40</f>
        <v>22774.15032112685</v>
      </c>
      <c r="W45" s="35">
        <f>+V45*(1-'Dep r by equipment nipa tables'!$D37)+'Investment from Nipa Tables'!BO40</f>
        <v>23868.992196148243</v>
      </c>
      <c r="X45" s="35">
        <f>+W45*(1-'Dep r by equipment nipa tables'!$D37)+'Investment from Nipa Tables'!BP40</f>
        <v>24543.961699947726</v>
      </c>
      <c r="Y45" s="35">
        <f>+X45*(1-'Dep r by equipment nipa tables'!$D37)+'Investment from Nipa Tables'!BQ40</f>
        <v>26556.136962610453</v>
      </c>
      <c r="Z45" s="35">
        <f>+Y45*(1-'Dep r by equipment nipa tables'!$D37)+'Investment from Nipa Tables'!BR40</f>
        <v>28458.812112688498</v>
      </c>
      <c r="AA45" s="35">
        <f>+Z45*(1-'Dep r by equipment nipa tables'!$D37)+'Investment from Nipa Tables'!BS40</f>
        <v>28568.176741827501</v>
      </c>
      <c r="AB45" s="35">
        <f>+AA45*(1-'Dep r by equipment nipa tables'!$D37)+'Investment from Nipa Tables'!BT40</f>
        <v>30751.371810548306</v>
      </c>
      <c r="AC45" s="35">
        <f>+AB45*(1-'Dep r by equipment nipa tables'!$D37)+'Investment from Nipa Tables'!BU40</f>
        <v>33146.781488358742</v>
      </c>
      <c r="AD45" s="35">
        <f>+AC45*(1-'Dep r by equipment nipa tables'!$D37)+'Investment from Nipa Tables'!BV40</f>
        <v>36091.029845304904</v>
      </c>
      <c r="AE45" s="35">
        <f>+AD45*(1-'Dep r by equipment nipa tables'!$D37)+'Investment from Nipa Tables'!BW40</f>
        <v>37966.971082676573</v>
      </c>
      <c r="AF45" s="35">
        <f>+AE45*(1-'Dep r by equipment nipa tables'!$D37)+'Investment from Nipa Tables'!BX40</f>
        <v>40004.554408102842</v>
      </c>
      <c r="AG45" s="35">
        <f>+AF45*(1-'Dep r by equipment nipa tables'!$D37)+'Investment from Nipa Tables'!BY40</f>
        <v>44143.881038864834</v>
      </c>
      <c r="AH45" s="35">
        <f>+AG45*(1-'Dep r by equipment nipa tables'!$D37)+'Investment from Nipa Tables'!BZ40</f>
        <v>50763.208227268668</v>
      </c>
      <c r="AI45" s="35">
        <f>+AH45*(1-'Dep r by equipment nipa tables'!$D37)+'Investment from Nipa Tables'!CA40</f>
        <v>57965.86789086699</v>
      </c>
      <c r="AJ45" s="35">
        <f>+AI45*(1-'Dep r by equipment nipa tables'!$D37)+'Investment from Nipa Tables'!CB40</f>
        <v>63211.614323202302</v>
      </c>
      <c r="AK45" s="35">
        <f>+AJ45*(1-'Dep r by equipment nipa tables'!$D37)+'Investment from Nipa Tables'!CC40</f>
        <v>65512.77714551684</v>
      </c>
      <c r="AL45" s="35">
        <f>+AK45*(1-'Dep r by equipment nipa tables'!$D37)+'Investment from Nipa Tables'!CD40</f>
        <v>70281.713044552176</v>
      </c>
      <c r="AM45" s="35">
        <f>+AL45*(1-'Dep r by equipment nipa tables'!$D37)+'Investment from Nipa Tables'!CE40</f>
        <v>74379.561770915141</v>
      </c>
      <c r="AN45" s="35">
        <f>+AM45*(1-'Dep r by equipment nipa tables'!$D37)+'Investment from Nipa Tables'!CF40</f>
        <v>82794.543563085332</v>
      </c>
      <c r="AO45" s="35">
        <f>+AN45*(1-'Dep r by equipment nipa tables'!$D37)+'Investment from Nipa Tables'!CG40</f>
        <v>92145.370297283167</v>
      </c>
      <c r="AP45" s="35">
        <f>+AO45*(1-'Dep r by equipment nipa tables'!$D37)+'Investment from Nipa Tables'!CH40</f>
        <v>98071.677298829847</v>
      </c>
      <c r="AQ45" s="35">
        <f>+AP45*(1-'Dep r by equipment nipa tables'!$D37)+'Investment from Nipa Tables'!CI40</f>
        <v>101805.77981019786</v>
      </c>
      <c r="AR45" s="35">
        <f>+AQ45*(1-'Dep r by equipment nipa tables'!$D37)+'Investment from Nipa Tables'!CJ40</f>
        <v>102878.79526526009</v>
      </c>
      <c r="AS45" s="35">
        <f>+AR45*(1-'Dep r by equipment nipa tables'!$D37)+'Investment from Nipa Tables'!CK40</f>
        <v>109575.16538529139</v>
      </c>
      <c r="AT45" s="35">
        <f>+AS45*(1-'Dep r by equipment nipa tables'!$D37)+'Investment from Nipa Tables'!CL40</f>
        <v>111736.47718307606</v>
      </c>
      <c r="AU45" s="35">
        <f>+AT45*(1-'Dep r by equipment nipa tables'!$D37)+'Investment from Nipa Tables'!CM40</f>
        <v>116033.23903155826</v>
      </c>
      <c r="AV45" s="35">
        <f>+AU45*(1-'Dep r by equipment nipa tables'!$D37)+'Investment from Nipa Tables'!CN40</f>
        <v>124423.72464074237</v>
      </c>
      <c r="AW45" s="35">
        <f>+AV45*(1-'Dep r by equipment nipa tables'!$D37)+'Investment from Nipa Tables'!CO40</f>
        <v>132500.6769526086</v>
      </c>
      <c r="AX45" s="35">
        <f>+AW45*(1-'Dep r by equipment nipa tables'!$D37)+'Investment from Nipa Tables'!CP40</f>
        <v>143612.45186516541</v>
      </c>
      <c r="AY45" s="35">
        <f>+AX45*(1-'Dep r by equipment nipa tables'!$D37)+'Investment from Nipa Tables'!CQ40</f>
        <v>161945.35085690068</v>
      </c>
      <c r="AZ45" s="35">
        <f>+AY45*(1-'Dep r by equipment nipa tables'!$D37)+'Investment from Nipa Tables'!CR40</f>
        <v>173365.73073270792</v>
      </c>
      <c r="BA45" s="35">
        <f>+AZ45*(1-'Dep r by equipment nipa tables'!$D37)+'Investment from Nipa Tables'!CS40</f>
        <v>184318.60744387706</v>
      </c>
      <c r="BB45" s="35">
        <f>+BA45*(1-'Dep r by equipment nipa tables'!$D37)+'Investment from Nipa Tables'!CT40</f>
        <v>191967.10133329983</v>
      </c>
      <c r="BC45" s="35">
        <f>+BB45*(1-'Dep r by equipment nipa tables'!$D37)+'Investment from Nipa Tables'!CU40</f>
        <v>198192.76540117143</v>
      </c>
      <c r="BD45" s="35">
        <f>+BC45*(1-'Dep r by equipment nipa tables'!$D37)+'Investment from Nipa Tables'!CV40</f>
        <v>209607.96503660822</v>
      </c>
      <c r="BE45" s="35">
        <f>+BD45*(1-'Dep r by equipment nipa tables'!$D37)+'Investment from Nipa Tables'!CW40</f>
        <v>216066.42740594569</v>
      </c>
      <c r="BF45" s="35">
        <f>+BE45*(1-'Dep r by equipment nipa tables'!$D37)+'Investment from Nipa Tables'!CX40</f>
        <v>220166.00611397662</v>
      </c>
      <c r="BG45" s="35">
        <f>+BF45*(1-'Dep r by equipment nipa tables'!$D37)+'Investment from Nipa Tables'!CY40</f>
        <v>223761.46211002517</v>
      </c>
      <c r="BH45" s="35">
        <f>+BG45*(1-'Dep r by equipment nipa tables'!$D37)+'Investment from Nipa Tables'!CZ40</f>
        <v>220472.32993705795</v>
      </c>
      <c r="BI45" s="35">
        <f>+BH45*(1-'Dep r by equipment nipa tables'!$D37)+'Investment from Nipa Tables'!DA40</f>
        <v>219041.49595586391</v>
      </c>
      <c r="BJ45" s="35">
        <f>+BI45*(1-'Dep r by equipment nipa tables'!$D37)+'Investment from Nipa Tables'!DB40</f>
        <v>223300.21077878942</v>
      </c>
      <c r="BK45" s="35">
        <f>+BJ45*(1-'Dep r by equipment nipa tables'!$D37)+'Investment from Nipa Tables'!DC40</f>
        <v>231381.2746151454</v>
      </c>
      <c r="BL45" s="35">
        <f>+BK45*(1-'Dep r by equipment nipa tables'!$D37)+'Investment from Nipa Tables'!DD40</f>
        <v>239412.55316329614</v>
      </c>
      <c r="BM45" s="35">
        <f>+BL45*(1-'Dep r by equipment nipa tables'!$D37)+'Investment from Nipa Tables'!DE40</f>
        <v>233897.40717810279</v>
      </c>
      <c r="BN45" s="35">
        <f>+BM45*(1-'Dep r by equipment nipa tables'!$D37)+'Investment from Nipa Tables'!DF40</f>
        <v>210145.67552682027</v>
      </c>
      <c r="BO45" s="35">
        <f>+BN45*(1-'Dep r by equipment nipa tables'!$D37)+'Investment from Nipa Tables'!DG40</f>
        <v>210361.6374001799</v>
      </c>
      <c r="BP45" s="35">
        <f>+BO45*(1-'Dep r by equipment nipa tables'!$D37)+'Investment from Nipa Tables'!DH40</f>
        <v>216859.6693105633</v>
      </c>
      <c r="BQ45" s="35">
        <f>+BP45*(1-'Dep r by equipment nipa tables'!$D37)+'Investment from Nipa Tables'!DI40</f>
        <v>239747.96720299651</v>
      </c>
      <c r="BR45" s="35">
        <f>+BQ45*(1-'Dep r by equipment nipa tables'!$D37)+'Investment from Nipa Tables'!DJ40</f>
        <v>258850.23025203348</v>
      </c>
      <c r="BS45" s="35">
        <f>+BR45*(1-'Dep r by equipment nipa tables'!$D37)+'Investment from Nipa Tables'!DK40</f>
        <v>275252.22370927036</v>
      </c>
      <c r="BT45" s="35">
        <f>+BS45*(1-'Dep r by equipment nipa tables'!$D37)+'Investment from Nipa Tables'!DL40</f>
        <v>289845.18243385473</v>
      </c>
    </row>
    <row r="46" spans="1:72" x14ac:dyDescent="0.25">
      <c r="A46" s="29">
        <v>26</v>
      </c>
      <c r="B46" t="s">
        <v>106</v>
      </c>
      <c r="C46" s="35">
        <f>+'Initial Stock'!E43</f>
        <v>522</v>
      </c>
      <c r="D46" s="35">
        <f>+C46*(1-'Dep r by equipment nipa tables'!$D38)+'Investment from Nipa Tables'!AV41</f>
        <v>598.75750000000005</v>
      </c>
      <c r="E46" s="35">
        <f>+D46*(1-'Dep r by equipment nipa tables'!$D38)+'Investment from Nipa Tables'!AW41</f>
        <v>600.12709062500005</v>
      </c>
      <c r="F46" s="35">
        <f>+E46*(1-'Dep r by equipment nipa tables'!$D38)+'Investment from Nipa Tables'!AX41</f>
        <v>654.3648581523438</v>
      </c>
      <c r="G46" s="35">
        <f>+F46*(1-'Dep r by equipment nipa tables'!$D38)+'Investment from Nipa Tables'!AY41</f>
        <v>666.38224055518072</v>
      </c>
      <c r="H46" s="35">
        <f>+G46*(1-'Dep r by equipment nipa tables'!$D38)+'Investment from Nipa Tables'!AZ41</f>
        <v>686.24294990174462</v>
      </c>
      <c r="I46" s="35">
        <f>+H46*(1-'Dep r by equipment nipa tables'!$D38)+'Investment from Nipa Tables'!BA41</f>
        <v>816.19206597370169</v>
      </c>
      <c r="J46" s="35">
        <f>+I46*(1-'Dep r by equipment nipa tables'!$D38)+'Investment from Nipa Tables'!BB41</f>
        <v>927.633579623733</v>
      </c>
      <c r="K46" s="35">
        <f>+J46*(1-'Dep r by equipment nipa tables'!$D38)+'Investment from Nipa Tables'!BC41</f>
        <v>1051.3488475849488</v>
      </c>
      <c r="L46" s="35">
        <f>+K46*(1-'Dep r by equipment nipa tables'!$D38)+'Investment from Nipa Tables'!BD41</f>
        <v>1109.1565210048975</v>
      </c>
      <c r="M46" s="35">
        <f>+L46*(1-'Dep r by equipment nipa tables'!$D38)+'Investment from Nipa Tables'!BE41</f>
        <v>1384.4002058581762</v>
      </c>
      <c r="N46" s="35">
        <f>+M46*(1-'Dep r by equipment nipa tables'!$D38)+'Investment from Nipa Tables'!BF41</f>
        <v>1768.1516860443269</v>
      </c>
      <c r="O46" s="35">
        <f>+N46*(1-'Dep r by equipment nipa tables'!$D38)+'Investment from Nipa Tables'!BG41</f>
        <v>1972.9670862625605</v>
      </c>
      <c r="P46" s="35">
        <f>+O46*(1-'Dep r by equipment nipa tables'!$D38)+'Investment from Nipa Tables'!BH41</f>
        <v>2644.0690042097895</v>
      </c>
      <c r="Q46" s="35">
        <f>+P46*(1-'Dep r by equipment nipa tables'!$D38)+'Investment from Nipa Tables'!BI41</f>
        <v>3168.5773625545976</v>
      </c>
      <c r="R46" s="35">
        <f>+Q46*(1-'Dep r by equipment nipa tables'!$D38)+'Investment from Nipa Tables'!BJ41</f>
        <v>3679.6017914087179</v>
      </c>
      <c r="S46" s="35">
        <f>+R46*(1-'Dep r by equipment nipa tables'!$D38)+'Investment from Nipa Tables'!BK41</f>
        <v>4106.4401189856289</v>
      </c>
      <c r="T46" s="35">
        <f>+S46*(1-'Dep r by equipment nipa tables'!$D38)+'Investment from Nipa Tables'!BL41</f>
        <v>4198.1952575332625</v>
      </c>
      <c r="U46" s="35">
        <f>+T46*(1-'Dep r by equipment nipa tables'!$D38)+'Investment from Nipa Tables'!BM41</f>
        <v>4634.1189639956865</v>
      </c>
      <c r="V46" s="35">
        <f>+U46*(1-'Dep r by equipment nipa tables'!$D38)+'Investment from Nipa Tables'!BN41</f>
        <v>5470.085013711102</v>
      </c>
      <c r="W46" s="35">
        <f>+V46*(1-'Dep r by equipment nipa tables'!$D38)+'Investment from Nipa Tables'!BO41</f>
        <v>6759.5893311414084</v>
      </c>
      <c r="X46" s="35">
        <f>+W46*(1-'Dep r by equipment nipa tables'!$D38)+'Investment from Nipa Tables'!BP41</f>
        <v>8597.978858019047</v>
      </c>
      <c r="Y46" s="35">
        <f>+X46*(1-'Dep r by equipment nipa tables'!$D38)+'Investment from Nipa Tables'!BQ41</f>
        <v>11436.423392934714</v>
      </c>
      <c r="Z46" s="35">
        <f>+Y46*(1-'Dep r by equipment nipa tables'!$D38)+'Investment from Nipa Tables'!BR41</f>
        <v>13087.667641364747</v>
      </c>
      <c r="AA46" s="35">
        <f>+Z46*(1-'Dep r by equipment nipa tables'!$D38)+'Investment from Nipa Tables'!BS41</f>
        <v>14247.979630883392</v>
      </c>
      <c r="AB46" s="35">
        <f>+AA46*(1-'Dep r by equipment nipa tables'!$D38)+'Investment from Nipa Tables'!BT41</f>
        <v>14202.611591410867</v>
      </c>
      <c r="AC46" s="35">
        <f>+AB46*(1-'Dep r by equipment nipa tables'!$D38)+'Investment from Nipa Tables'!BU41</f>
        <v>14749.610225737571</v>
      </c>
      <c r="AD46" s="35">
        <f>+AC46*(1-'Dep r by equipment nipa tables'!$D38)+'Investment from Nipa Tables'!BV41</f>
        <v>16319.960241510331</v>
      </c>
      <c r="AE46" s="35">
        <f>+AD46*(1-'Dep r by equipment nipa tables'!$D38)+'Investment from Nipa Tables'!BW41</f>
        <v>17190.164068264963</v>
      </c>
      <c r="AF46" s="35">
        <f>+AE46*(1-'Dep r by equipment nipa tables'!$D38)+'Investment from Nipa Tables'!BX41</f>
        <v>17837.610776694462</v>
      </c>
      <c r="AG46" s="35">
        <f>+AF46*(1-'Dep r by equipment nipa tables'!$D38)+'Investment from Nipa Tables'!BY41</f>
        <v>18476.740739437621</v>
      </c>
      <c r="AH46" s="35">
        <f>+AG46*(1-'Dep r by equipment nipa tables'!$D38)+'Investment from Nipa Tables'!BZ41</f>
        <v>20113.354443266751</v>
      </c>
      <c r="AI46" s="35">
        <f>+AH46*(1-'Dep r by equipment nipa tables'!$D38)+'Investment from Nipa Tables'!CA41</f>
        <v>22422.444078102326</v>
      </c>
      <c r="AJ46" s="35">
        <f>+AI46*(1-'Dep r by equipment nipa tables'!$D38)+'Investment from Nipa Tables'!CB41</f>
        <v>27158.283835584978</v>
      </c>
      <c r="AK46" s="35">
        <f>+AJ46*(1-'Dep r by equipment nipa tables'!$D38)+'Investment from Nipa Tables'!CC41</f>
        <v>32397.299016409925</v>
      </c>
      <c r="AL46" s="35">
        <f>+AK46*(1-'Dep r by equipment nipa tables'!$D38)+'Investment from Nipa Tables'!CD41</f>
        <v>36799.058986080476</v>
      </c>
      <c r="AM46" s="35">
        <f>+AL46*(1-'Dep r by equipment nipa tables'!$D38)+'Investment from Nipa Tables'!CE41</f>
        <v>40124.149558670229</v>
      </c>
      <c r="AN46" s="35">
        <f>+AM46*(1-'Dep r by equipment nipa tables'!$D38)+'Investment from Nipa Tables'!CF41</f>
        <v>43292.200163648224</v>
      </c>
      <c r="AO46" s="35">
        <f>+AN46*(1-'Dep r by equipment nipa tables'!$D38)+'Investment from Nipa Tables'!CG41</f>
        <v>45540.325897897084</v>
      </c>
      <c r="AP46" s="35">
        <f>+AO46*(1-'Dep r by equipment nipa tables'!$D38)+'Investment from Nipa Tables'!CH41</f>
        <v>48091.069530224493</v>
      </c>
      <c r="AQ46" s="35">
        <f>+AP46*(1-'Dep r by equipment nipa tables'!$D38)+'Investment from Nipa Tables'!CI41</f>
        <v>52107.304087940385</v>
      </c>
      <c r="AR46" s="35">
        <f>+AQ46*(1-'Dep r by equipment nipa tables'!$D38)+'Investment from Nipa Tables'!CJ41</f>
        <v>56417.976069476128</v>
      </c>
      <c r="AS46" s="35">
        <f>+AR46*(1-'Dep r by equipment nipa tables'!$D38)+'Investment from Nipa Tables'!CK41</f>
        <v>60972.745872789055</v>
      </c>
      <c r="AT46" s="35">
        <f>+AS46*(1-'Dep r by equipment nipa tables'!$D38)+'Investment from Nipa Tables'!CL41</f>
        <v>63141.119082533114</v>
      </c>
      <c r="AU46" s="35">
        <f>+AT46*(1-'Dep r by equipment nipa tables'!$D38)+'Investment from Nipa Tables'!CM41</f>
        <v>68521.786370839312</v>
      </c>
      <c r="AV46" s="35">
        <f>+AU46*(1-'Dep r by equipment nipa tables'!$D38)+'Investment from Nipa Tables'!CN41</f>
        <v>74613.564432646031</v>
      </c>
      <c r="AW46" s="35">
        <f>+AV46*(1-'Dep r by equipment nipa tables'!$D38)+'Investment from Nipa Tables'!CO41</f>
        <v>81152.008856003857</v>
      </c>
      <c r="AX46" s="35">
        <f>+AW46*(1-'Dep r by equipment nipa tables'!$D38)+'Investment from Nipa Tables'!CP41</f>
        <v>86522.128003613485</v>
      </c>
      <c r="AY46" s="35">
        <f>+AX46*(1-'Dep r by equipment nipa tables'!$D38)+'Investment from Nipa Tables'!CQ41</f>
        <v>86898.373183265692</v>
      </c>
      <c r="AZ46" s="35">
        <f>+AY46*(1-'Dep r by equipment nipa tables'!$D38)+'Investment from Nipa Tables'!CR41</f>
        <v>91193.404764376377</v>
      </c>
      <c r="BA46" s="35">
        <f>+AZ46*(1-'Dep r by equipment nipa tables'!$D38)+'Investment from Nipa Tables'!CS41</f>
        <v>94515.039555805153</v>
      </c>
      <c r="BB46" s="35">
        <f>+BA46*(1-'Dep r by equipment nipa tables'!$D38)+'Investment from Nipa Tables'!CT41</f>
        <v>99888.966998558913</v>
      </c>
      <c r="BC46" s="35">
        <f>+BB46*(1-'Dep r by equipment nipa tables'!$D38)+'Investment from Nipa Tables'!CU41</f>
        <v>109919.65392494762</v>
      </c>
      <c r="BD46" s="35">
        <f>+BC46*(1-'Dep r by equipment nipa tables'!$D38)+'Investment from Nipa Tables'!CV41</f>
        <v>128255.88723467142</v>
      </c>
      <c r="BE46" s="35">
        <f>+BD46*(1-'Dep r by equipment nipa tables'!$D38)+'Investment from Nipa Tables'!CW41</f>
        <v>147504.25808833429</v>
      </c>
      <c r="BF46" s="35">
        <f>+BE46*(1-'Dep r by equipment nipa tables'!$D38)+'Investment from Nipa Tables'!CX41</f>
        <v>167922.97324733212</v>
      </c>
      <c r="BG46" s="35">
        <f>+BF46*(1-'Dep r by equipment nipa tables'!$D38)+'Investment from Nipa Tables'!CY41</f>
        <v>177575.38707227641</v>
      </c>
      <c r="BH46" s="35">
        <f>+BG46*(1-'Dep r by equipment nipa tables'!$D38)+'Investment from Nipa Tables'!CZ41</f>
        <v>179549.75606656983</v>
      </c>
      <c r="BI46" s="35">
        <f>+BH46*(1-'Dep r by equipment nipa tables'!$D38)+'Investment from Nipa Tables'!DA41</f>
        <v>184559.09204516248</v>
      </c>
      <c r="BJ46" s="35">
        <f>+BI46*(1-'Dep r by equipment nipa tables'!$D38)+'Investment from Nipa Tables'!DB41</f>
        <v>188447.27943581561</v>
      </c>
      <c r="BK46" s="35">
        <f>+BJ46*(1-'Dep r by equipment nipa tables'!$D38)+'Investment from Nipa Tables'!DC41</f>
        <v>191076.22879011836</v>
      </c>
      <c r="BL46" s="35">
        <f>+BK46*(1-'Dep r by equipment nipa tables'!$D38)+'Investment from Nipa Tables'!DD41</f>
        <v>200216.14176906948</v>
      </c>
      <c r="BM46" s="35">
        <f>+BL46*(1-'Dep r by equipment nipa tables'!$D38)+'Investment from Nipa Tables'!DE41</f>
        <v>209477.33812379657</v>
      </c>
      <c r="BN46" s="35">
        <f>+BM46*(1-'Dep r by equipment nipa tables'!$D38)+'Investment from Nipa Tables'!DF41</f>
        <v>206514.14432938115</v>
      </c>
      <c r="BO46" s="35">
        <f>+BN46*(1-'Dep r by equipment nipa tables'!$D38)+'Investment from Nipa Tables'!DG41</f>
        <v>208261.15793767822</v>
      </c>
      <c r="BP46" s="35">
        <f>+BO46*(1-'Dep r by equipment nipa tables'!$D38)+'Investment from Nipa Tables'!DH41</f>
        <v>216383.0214861767</v>
      </c>
      <c r="BQ46" s="35">
        <f>+BP46*(1-'Dep r by equipment nipa tables'!$D38)+'Investment from Nipa Tables'!DI41</f>
        <v>225965.15566813221</v>
      </c>
      <c r="BR46" s="35">
        <f>+BQ46*(1-'Dep r by equipment nipa tables'!$D38)+'Investment from Nipa Tables'!DJ41</f>
        <v>237735.00943507449</v>
      </c>
      <c r="BS46" s="35">
        <f>+BR46*(1-'Dep r by equipment nipa tables'!$D38)+'Investment from Nipa Tables'!DK41</f>
        <v>252782.01477694858</v>
      </c>
      <c r="BT46" s="35">
        <f>+BS46*(1-'Dep r by equipment nipa tables'!$D38)+'Investment from Nipa Tables'!DL41</f>
        <v>269068.74585466727</v>
      </c>
    </row>
    <row r="47" spans="1:72" x14ac:dyDescent="0.25">
      <c r="A47" s="29">
        <v>27</v>
      </c>
      <c r="B47" t="s">
        <v>107</v>
      </c>
      <c r="C47" s="35">
        <f>+'Initial Stock'!E44</f>
        <v>3484</v>
      </c>
      <c r="D47" s="35">
        <f>+C47*(1-'Dep r by equipment nipa tables'!$D39)+'Investment from Nipa Tables'!AV42</f>
        <v>3857.1275999999998</v>
      </c>
      <c r="E47" s="35">
        <f>+D47*(1-'Dep r by equipment nipa tables'!$D39)+'Investment from Nipa Tables'!AW42</f>
        <v>3894.4571036399998</v>
      </c>
      <c r="F47" s="35">
        <f>+E47*(1-'Dep r by equipment nipa tables'!$D39)+'Investment from Nipa Tables'!AX42</f>
        <v>3822.5057746075954</v>
      </c>
      <c r="G47" s="35">
        <f>+F47*(1-'Dep r by equipment nipa tables'!$D39)+'Investment from Nipa Tables'!AY42</f>
        <v>3745.9506717790709</v>
      </c>
      <c r="H47" s="35">
        <f>+G47*(1-'Dep r by equipment nipa tables'!$D39)+'Investment from Nipa Tables'!AZ42</f>
        <v>3846.0730857333697</v>
      </c>
      <c r="I47" s="35">
        <f>+H47*(1-'Dep r by equipment nipa tables'!$D39)+'Investment from Nipa Tables'!BA42</f>
        <v>3983.0780201950606</v>
      </c>
      <c r="J47" s="35">
        <f>+I47*(1-'Dep r by equipment nipa tables'!$D39)+'Investment from Nipa Tables'!BB42</f>
        <v>4079.7119531611424</v>
      </c>
      <c r="K47" s="35">
        <f>+J47*(1-'Dep r by equipment nipa tables'!$D39)+'Investment from Nipa Tables'!BC42</f>
        <v>4010.4415528229965</v>
      </c>
      <c r="L47" s="35">
        <f>+K47*(1-'Dep r by equipment nipa tables'!$D39)+'Investment from Nipa Tables'!BD42</f>
        <v>4042.4035739455112</v>
      </c>
      <c r="M47" s="35">
        <f>+L47*(1-'Dep r by equipment nipa tables'!$D39)+'Investment from Nipa Tables'!BE42</f>
        <v>4224.4127155774404</v>
      </c>
      <c r="N47" s="35">
        <f>+M47*(1-'Dep r by equipment nipa tables'!$D39)+'Investment from Nipa Tables'!BF42</f>
        <v>4527.3010986556583</v>
      </c>
      <c r="O47" s="35">
        <f>+N47*(1-'Dep r by equipment nipa tables'!$D39)+'Investment from Nipa Tables'!BG42</f>
        <v>4789.6830015277974</v>
      </c>
      <c r="P47" s="35">
        <f>+O47*(1-'Dep r by equipment nipa tables'!$D39)+'Investment from Nipa Tables'!BH42</f>
        <v>4985.0333701344489</v>
      </c>
      <c r="Q47" s="35">
        <f>+P47*(1-'Dep r by equipment nipa tables'!$D39)+'Investment from Nipa Tables'!BI42</f>
        <v>5132.4478312192341</v>
      </c>
      <c r="R47" s="35">
        <f>+Q47*(1-'Dep r by equipment nipa tables'!$D39)+'Investment from Nipa Tables'!BJ42</f>
        <v>5212.8552687317388</v>
      </c>
      <c r="S47" s="35">
        <f>+R47*(1-'Dep r by equipment nipa tables'!$D39)+'Investment from Nipa Tables'!BK42</f>
        <v>5308.3498118122297</v>
      </c>
      <c r="T47" s="35">
        <f>+S47*(1-'Dep r by equipment nipa tables'!$D39)+'Investment from Nipa Tables'!BL42</f>
        <v>5345.0096383105019</v>
      </c>
      <c r="U47" s="35">
        <f>+T47*(1-'Dep r by equipment nipa tables'!$D39)+'Investment from Nipa Tables'!BM42</f>
        <v>5441.4295494097296</v>
      </c>
      <c r="V47" s="35">
        <f>+U47*(1-'Dep r by equipment nipa tables'!$D39)+'Investment from Nipa Tables'!BN42</f>
        <v>5596.9582039407951</v>
      </c>
      <c r="W47" s="35">
        <f>+V47*(1-'Dep r by equipment nipa tables'!$D39)+'Investment from Nipa Tables'!BO42</f>
        <v>5782.9840576800125</v>
      </c>
      <c r="X47" s="35">
        <f>+W47*(1-'Dep r by equipment nipa tables'!$D39)+'Investment from Nipa Tables'!BP42</f>
        <v>5984.6437317557638</v>
      </c>
      <c r="Y47" s="35">
        <f>+X47*(1-'Dep r by equipment nipa tables'!$D39)+'Investment from Nipa Tables'!BQ42</f>
        <v>6373.9819997454861</v>
      </c>
      <c r="Z47" s="35">
        <f>+Y47*(1-'Dep r by equipment nipa tables'!$D39)+'Investment from Nipa Tables'!BR42</f>
        <v>6840.5316995610365</v>
      </c>
      <c r="AA47" s="35">
        <f>+Z47*(1-'Dep r by equipment nipa tables'!$D39)+'Investment from Nipa Tables'!BS42</f>
        <v>7310.5752127178566</v>
      </c>
      <c r="AB47" s="35">
        <f>+AA47*(1-'Dep r by equipment nipa tables'!$D39)+'Investment from Nipa Tables'!BT42</f>
        <v>7725.8990672207956</v>
      </c>
      <c r="AC47" s="35">
        <f>+AB47*(1-'Dep r by equipment nipa tables'!$D39)+'Investment from Nipa Tables'!BU42</f>
        <v>8355.8466342136053</v>
      </c>
      <c r="AD47" s="35">
        <f>+AC47*(1-'Dep r by equipment nipa tables'!$D39)+'Investment from Nipa Tables'!BV42</f>
        <v>9526.3044048631527</v>
      </c>
      <c r="AE47" s="35">
        <f>+AD47*(1-'Dep r by equipment nipa tables'!$D39)+'Investment from Nipa Tables'!BW42</f>
        <v>10510.247205726013</v>
      </c>
      <c r="AF47" s="35">
        <f>+AE47*(1-'Dep r by equipment nipa tables'!$D39)+'Investment from Nipa Tables'!BX42</f>
        <v>12140.071101456153</v>
      </c>
      <c r="AG47" s="35">
        <f>+AF47*(1-'Dep r by equipment nipa tables'!$D39)+'Investment from Nipa Tables'!BY42</f>
        <v>13670.312757157182</v>
      </c>
      <c r="AH47" s="35">
        <f>+AG47*(1-'Dep r by equipment nipa tables'!$D39)+'Investment from Nipa Tables'!BZ42</f>
        <v>15336.056647694877</v>
      </c>
      <c r="AI47" s="35">
        <f>+AH47*(1-'Dep r by equipment nipa tables'!$D39)+'Investment from Nipa Tables'!CA42</f>
        <v>16985.023586520721</v>
      </c>
      <c r="AJ47" s="35">
        <f>+AI47*(1-'Dep r by equipment nipa tables'!$D39)+'Investment from Nipa Tables'!CB42</f>
        <v>19158.238645384306</v>
      </c>
      <c r="AK47" s="35">
        <f>+AJ47*(1-'Dep r by equipment nipa tables'!$D39)+'Investment from Nipa Tables'!CC42</f>
        <v>21445.670264151326</v>
      </c>
      <c r="AL47" s="35">
        <f>+AK47*(1-'Dep r by equipment nipa tables'!$D39)+'Investment from Nipa Tables'!CD42</f>
        <v>24581.33981101168</v>
      </c>
      <c r="AM47" s="35">
        <f>+AL47*(1-'Dep r by equipment nipa tables'!$D39)+'Investment from Nipa Tables'!CE42</f>
        <v>26203.419948558865</v>
      </c>
      <c r="AN47" s="35">
        <f>+AM47*(1-'Dep r by equipment nipa tables'!$D39)+'Investment from Nipa Tables'!CF42</f>
        <v>26533.390989701918</v>
      </c>
      <c r="AO47" s="35">
        <f>+AN47*(1-'Dep r by equipment nipa tables'!$D39)+'Investment from Nipa Tables'!CG42</f>
        <v>26619.20080023113</v>
      </c>
      <c r="AP47" s="35">
        <f>+AO47*(1-'Dep r by equipment nipa tables'!$D39)+'Investment from Nipa Tables'!CH42</f>
        <v>26283.767631337007</v>
      </c>
      <c r="AQ47" s="35">
        <f>+AP47*(1-'Dep r by equipment nipa tables'!$D39)+'Investment from Nipa Tables'!CI42</f>
        <v>26149.829429062313</v>
      </c>
      <c r="AR47" s="35">
        <f>+AQ47*(1-'Dep r by equipment nipa tables'!$D39)+'Investment from Nipa Tables'!CJ42</f>
        <v>26365.074850946603</v>
      </c>
      <c r="AS47" s="35">
        <f>+AR47*(1-'Dep r by equipment nipa tables'!$D39)+'Investment from Nipa Tables'!CK42</f>
        <v>26350.168777553765</v>
      </c>
      <c r="AT47" s="35">
        <f>+AS47*(1-'Dep r by equipment nipa tables'!$D39)+'Investment from Nipa Tables'!CL42</f>
        <v>26217.173465245229</v>
      </c>
      <c r="AU47" s="35">
        <f>+AT47*(1-'Dep r by equipment nipa tables'!$D39)+'Investment from Nipa Tables'!CM42</f>
        <v>26160.304166518745</v>
      </c>
      <c r="AV47" s="35">
        <f>+AU47*(1-'Dep r by equipment nipa tables'!$D39)+'Investment from Nipa Tables'!CN42</f>
        <v>26145.909581944448</v>
      </c>
      <c r="AW47" s="35">
        <f>+AV47*(1-'Dep r by equipment nipa tables'!$D39)+'Investment from Nipa Tables'!CO42</f>
        <v>25676.394506487643</v>
      </c>
      <c r="AX47" s="35">
        <f>+AW47*(1-'Dep r by equipment nipa tables'!$D39)+'Investment from Nipa Tables'!CP42</f>
        <v>26202.566802141246</v>
      </c>
      <c r="AY47" s="35">
        <f>+AX47*(1-'Dep r by equipment nipa tables'!$D39)+'Investment from Nipa Tables'!CQ42</f>
        <v>26385.589970530415</v>
      </c>
      <c r="AZ47" s="35">
        <f>+AY47*(1-'Dep r by equipment nipa tables'!$D39)+'Investment from Nipa Tables'!CR42</f>
        <v>26504.430423331007</v>
      </c>
      <c r="BA47" s="35">
        <f>+AZ47*(1-'Dep r by equipment nipa tables'!$D39)+'Investment from Nipa Tables'!CS42</f>
        <v>27119.009724465483</v>
      </c>
      <c r="BB47" s="35">
        <f>+BA47*(1-'Dep r by equipment nipa tables'!$D39)+'Investment from Nipa Tables'!CT42</f>
        <v>28092.038230300641</v>
      </c>
      <c r="BC47" s="35">
        <f>+BB47*(1-'Dep r by equipment nipa tables'!$D39)+'Investment from Nipa Tables'!CU42</f>
        <v>29194.61469442927</v>
      </c>
      <c r="BD47" s="35">
        <f>+BC47*(1-'Dep r by equipment nipa tables'!$D39)+'Investment from Nipa Tables'!CV42</f>
        <v>30320.823736599639</v>
      </c>
      <c r="BE47" s="35">
        <f>+BD47*(1-'Dep r by equipment nipa tables'!$D39)+'Investment from Nipa Tables'!CW42</f>
        <v>31894.2214062934</v>
      </c>
      <c r="BF47" s="35">
        <f>+BE47*(1-'Dep r by equipment nipa tables'!$D39)+'Investment from Nipa Tables'!CX42</f>
        <v>33145.484478368875</v>
      </c>
      <c r="BG47" s="35">
        <f>+BF47*(1-'Dep r by equipment nipa tables'!$D39)+'Investment from Nipa Tables'!CY42</f>
        <v>34916.295376740534</v>
      </c>
      <c r="BH47" s="35">
        <f>+BG47*(1-'Dep r by equipment nipa tables'!$D39)+'Investment from Nipa Tables'!CZ42</f>
        <v>36993.909729221683</v>
      </c>
      <c r="BI47" s="35">
        <f>+BH47*(1-'Dep r by equipment nipa tables'!$D39)+'Investment from Nipa Tables'!DA42</f>
        <v>39553.581844766239</v>
      </c>
      <c r="BJ47" s="35">
        <f>+BI47*(1-'Dep r by equipment nipa tables'!$D39)+'Investment from Nipa Tables'!DB42</f>
        <v>41885.857994051017</v>
      </c>
      <c r="BK47" s="35">
        <f>+BJ47*(1-'Dep r by equipment nipa tables'!$D39)+'Investment from Nipa Tables'!DC42</f>
        <v>43788.632070614498</v>
      </c>
      <c r="BL47" s="35">
        <f>+BK47*(1-'Dep r by equipment nipa tables'!$D39)+'Investment from Nipa Tables'!DD42</f>
        <v>47067.146651099953</v>
      </c>
      <c r="BM47" s="35">
        <f>+BL47*(1-'Dep r by equipment nipa tables'!$D39)+'Investment from Nipa Tables'!DE42</f>
        <v>51069.343990717745</v>
      </c>
      <c r="BN47" s="35">
        <f>+BM47*(1-'Dep r by equipment nipa tables'!$D39)+'Investment from Nipa Tables'!DF42</f>
        <v>51814.007072884888</v>
      </c>
      <c r="BO47" s="35">
        <f>+BN47*(1-'Dep r by equipment nipa tables'!$D39)+'Investment from Nipa Tables'!DG42</f>
        <v>52585.171240731615</v>
      </c>
      <c r="BP47" s="35">
        <f>+BO47*(1-'Dep r by equipment nipa tables'!$D39)+'Investment from Nipa Tables'!DH42</f>
        <v>54267.217277922915</v>
      </c>
      <c r="BQ47" s="35">
        <f>+BP47*(1-'Dep r by equipment nipa tables'!$D39)+'Investment from Nipa Tables'!DI42</f>
        <v>56641.490302241822</v>
      </c>
      <c r="BR47" s="35">
        <f>+BQ47*(1-'Dep r by equipment nipa tables'!$D39)+'Investment from Nipa Tables'!DJ42</f>
        <v>59722.695244774841</v>
      </c>
      <c r="BS47" s="35">
        <f>+BR47*(1-'Dep r by equipment nipa tables'!$D39)+'Investment from Nipa Tables'!DK42</f>
        <v>62557.638565319096</v>
      </c>
      <c r="BT47" s="35">
        <f>+BS47*(1-'Dep r by equipment nipa tables'!$D39)+'Investment from Nipa Tables'!DL42</f>
        <v>65908.366848978098</v>
      </c>
    </row>
    <row r="48" spans="1:72" x14ac:dyDescent="0.25">
      <c r="A48" s="29">
        <v>28</v>
      </c>
      <c r="B48" t="s">
        <v>108</v>
      </c>
      <c r="C48" s="35">
        <f>+'Initial Stock'!E45</f>
        <v>8043</v>
      </c>
      <c r="D48" s="35">
        <f>+C48*(1-'Dep r by equipment nipa tables'!$D40)+'Investment from Nipa Tables'!AV43</f>
        <v>8214.2672999999995</v>
      </c>
      <c r="E48" s="35">
        <f>+D48*(1-'Dep r by equipment nipa tables'!$D40)+'Investment from Nipa Tables'!AW43</f>
        <v>8799.4469560300004</v>
      </c>
      <c r="F48" s="35">
        <f>+E48*(1-'Dep r by equipment nipa tables'!$D40)+'Investment from Nipa Tables'!AX43</f>
        <v>9424.1595303198337</v>
      </c>
      <c r="G48" s="35">
        <f>+F48*(1-'Dep r by equipment nipa tables'!$D40)+'Investment from Nipa Tables'!AY43</f>
        <v>9757.0765339839963</v>
      </c>
      <c r="H48" s="35">
        <f>+G48*(1-'Dep r by equipment nipa tables'!$D40)+'Investment from Nipa Tables'!AZ43</f>
        <v>10406.384726132339</v>
      </c>
      <c r="I48" s="35">
        <f>+H48*(1-'Dep r by equipment nipa tables'!$D40)+'Investment from Nipa Tables'!BA43</f>
        <v>10894.448665763144</v>
      </c>
      <c r="J48" s="35">
        <f>+I48*(1-'Dep r by equipment nipa tables'!$D40)+'Investment from Nipa Tables'!BB43</f>
        <v>11267.765639349696</v>
      </c>
      <c r="K48" s="35">
        <f>+J48*(1-'Dep r by equipment nipa tables'!$D40)+'Investment from Nipa Tables'!BC43</f>
        <v>11190.094243191999</v>
      </c>
      <c r="L48" s="35">
        <f>+K48*(1-'Dep r by equipment nipa tables'!$D40)+'Investment from Nipa Tables'!BD43</f>
        <v>11214.997692267991</v>
      </c>
      <c r="M48" s="35">
        <f>+L48*(1-'Dep r by equipment nipa tables'!$D40)+'Investment from Nipa Tables'!BE43</f>
        <v>11486.434328193407</v>
      </c>
      <c r="N48" s="35">
        <f>+M48*(1-'Dep r by equipment nipa tables'!$D40)+'Investment from Nipa Tables'!BF43</f>
        <v>12071.883346262815</v>
      </c>
      <c r="O48" s="35">
        <f>+N48*(1-'Dep r by equipment nipa tables'!$D40)+'Investment from Nipa Tables'!BG43</f>
        <v>11921.849417167936</v>
      </c>
      <c r="P48" s="35">
        <f>+O48*(1-'Dep r by equipment nipa tables'!$D40)+'Investment from Nipa Tables'!BH43</f>
        <v>11866.652486496745</v>
      </c>
      <c r="Q48" s="35">
        <f>+P48*(1-'Dep r by equipment nipa tables'!$D40)+'Investment from Nipa Tables'!BI43</f>
        <v>12055.706655042088</v>
      </c>
      <c r="R48" s="35">
        <f>+Q48*(1-'Dep r by equipment nipa tables'!$D40)+'Investment from Nipa Tables'!BJ43</f>
        <v>11954.625533060109</v>
      </c>
      <c r="S48" s="35">
        <f>+R48*(1-'Dep r by equipment nipa tables'!$D40)+'Investment from Nipa Tables'!BK43</f>
        <v>12184.498089162869</v>
      </c>
      <c r="T48" s="35">
        <f>+S48*(1-'Dep r by equipment nipa tables'!$D40)+'Investment from Nipa Tables'!BL43</f>
        <v>12443.831151711176</v>
      </c>
      <c r="U48" s="35">
        <f>+T48*(1-'Dep r by equipment nipa tables'!$D40)+'Investment from Nipa Tables'!BM43</f>
        <v>13107.889496875388</v>
      </c>
      <c r="V48" s="35">
        <f>+U48*(1-'Dep r by equipment nipa tables'!$D40)+'Investment from Nipa Tables'!BN43</f>
        <v>14044.834805509428</v>
      </c>
      <c r="W48" s="35">
        <f>+V48*(1-'Dep r by equipment nipa tables'!$D40)+'Investment from Nipa Tables'!BO43</f>
        <v>15216.594035464923</v>
      </c>
      <c r="X48" s="35">
        <f>+W48*(1-'Dep r by equipment nipa tables'!$D40)+'Investment from Nipa Tables'!BP43</f>
        <v>16094.336646776039</v>
      </c>
      <c r="Y48" s="35">
        <f>+X48*(1-'Dep r by equipment nipa tables'!$D40)+'Investment from Nipa Tables'!BQ43</f>
        <v>16443.38021828093</v>
      </c>
      <c r="Z48" s="35">
        <f>+Y48*(1-'Dep r by equipment nipa tables'!$D40)+'Investment from Nipa Tables'!BR43</f>
        <v>17267.865123424184</v>
      </c>
      <c r="AA48" s="35">
        <f>+Z48*(1-'Dep r by equipment nipa tables'!$D40)+'Investment from Nipa Tables'!BS43</f>
        <v>17712.787867654501</v>
      </c>
      <c r="AB48" s="35">
        <f>+AA48*(1-'Dep r by equipment nipa tables'!$D40)+'Investment from Nipa Tables'!BT43</f>
        <v>18242.504662249652</v>
      </c>
      <c r="AC48" s="35">
        <f>+AB48*(1-'Dep r by equipment nipa tables'!$D40)+'Investment from Nipa Tables'!BU43</f>
        <v>18705.021137643147</v>
      </c>
      <c r="AD48" s="35">
        <f>+AC48*(1-'Dep r by equipment nipa tables'!$D40)+'Investment from Nipa Tables'!BV43</f>
        <v>19420.295392635966</v>
      </c>
      <c r="AE48" s="35">
        <f>+AD48*(1-'Dep r by equipment nipa tables'!$D40)+'Investment from Nipa Tables'!BW43</f>
        <v>20641.43999400971</v>
      </c>
      <c r="AF48" s="35">
        <f>+AE48*(1-'Dep r by equipment nipa tables'!$D40)+'Investment from Nipa Tables'!BX43</f>
        <v>22223.659178362541</v>
      </c>
      <c r="AG48" s="35">
        <f>+AF48*(1-'Dep r by equipment nipa tables'!$D40)+'Investment from Nipa Tables'!BY43</f>
        <v>23280.685652756987</v>
      </c>
      <c r="AH48" s="35">
        <f>+AG48*(1-'Dep r by equipment nipa tables'!$D40)+'Investment from Nipa Tables'!BZ43</f>
        <v>24811.4532678096</v>
      </c>
      <c r="AI48" s="35">
        <f>+AH48*(1-'Dep r by equipment nipa tables'!$D40)+'Investment from Nipa Tables'!CA43</f>
        <v>27235.058670335617</v>
      </c>
      <c r="AJ48" s="35">
        <f>+AI48*(1-'Dep r by equipment nipa tables'!$D40)+'Investment from Nipa Tables'!CB43</f>
        <v>31354.913714652852</v>
      </c>
      <c r="AK48" s="35">
        <f>+AJ48*(1-'Dep r by equipment nipa tables'!$D40)+'Investment from Nipa Tables'!CC43</f>
        <v>35062.109296859795</v>
      </c>
      <c r="AL48" s="35">
        <f>+AK48*(1-'Dep r by equipment nipa tables'!$D40)+'Investment from Nipa Tables'!CD43</f>
        <v>36525.951059274754</v>
      </c>
      <c r="AM48" s="35">
        <f>+AL48*(1-'Dep r by equipment nipa tables'!$D40)+'Investment from Nipa Tables'!CE43</f>
        <v>36567.57254188347</v>
      </c>
      <c r="AN48" s="35">
        <f>+AM48*(1-'Dep r by equipment nipa tables'!$D40)+'Investment from Nipa Tables'!CF43</f>
        <v>35908.742519166539</v>
      </c>
      <c r="AO48" s="35">
        <f>+AN48*(1-'Dep r by equipment nipa tables'!$D40)+'Investment from Nipa Tables'!CG43</f>
        <v>36025.717584787628</v>
      </c>
      <c r="AP48" s="35">
        <f>+AO48*(1-'Dep r by equipment nipa tables'!$D40)+'Investment from Nipa Tables'!CH43</f>
        <v>35890.802819043638</v>
      </c>
      <c r="AQ48" s="35">
        <f>+AP48*(1-'Dep r by equipment nipa tables'!$D40)+'Investment from Nipa Tables'!CI43</f>
        <v>35525.834533001973</v>
      </c>
      <c r="AR48" s="35">
        <f>+AQ48*(1-'Dep r by equipment nipa tables'!$D40)+'Investment from Nipa Tables'!CJ43</f>
        <v>34793.362879008157</v>
      </c>
      <c r="AS48" s="35">
        <f>+AR48*(1-'Dep r by equipment nipa tables'!$D40)+'Investment from Nipa Tables'!CK43</f>
        <v>34947.033805434578</v>
      </c>
      <c r="AT48" s="35">
        <f>+AS48*(1-'Dep r by equipment nipa tables'!$D40)+'Investment from Nipa Tables'!CL43</f>
        <v>36196.653514294485</v>
      </c>
      <c r="AU48" s="35">
        <f>+AT48*(1-'Dep r by equipment nipa tables'!$D40)+'Investment from Nipa Tables'!CM43</f>
        <v>37492.670622302539</v>
      </c>
      <c r="AV48" s="35">
        <f>+AU48*(1-'Dep r by equipment nipa tables'!$D40)+'Investment from Nipa Tables'!CN43</f>
        <v>38474.35232264892</v>
      </c>
      <c r="AW48" s="35">
        <f>+AV48*(1-'Dep r by equipment nipa tables'!$D40)+'Investment from Nipa Tables'!CO43</f>
        <v>39130.212970844899</v>
      </c>
      <c r="AX48" s="35">
        <f>+AW48*(1-'Dep r by equipment nipa tables'!$D40)+'Investment from Nipa Tables'!CP43</f>
        <v>40193.443426862133</v>
      </c>
      <c r="AY48" s="35">
        <f>+AX48*(1-'Dep r by equipment nipa tables'!$D40)+'Investment from Nipa Tables'!CQ43</f>
        <v>42397.049609019952</v>
      </c>
      <c r="AZ48" s="35">
        <f>+AY48*(1-'Dep r by equipment nipa tables'!$D40)+'Investment from Nipa Tables'!CR43</f>
        <v>45125.863387048681</v>
      </c>
      <c r="BA48" s="35">
        <f>+AZ48*(1-'Dep r by equipment nipa tables'!$D40)+'Investment from Nipa Tables'!CS43</f>
        <v>47803.950033551519</v>
      </c>
      <c r="BB48" s="35">
        <f>+BA48*(1-'Dep r by equipment nipa tables'!$D40)+'Investment from Nipa Tables'!CT43</f>
        <v>50802.297376575334</v>
      </c>
      <c r="BC48" s="35">
        <f>+BB48*(1-'Dep r by equipment nipa tables'!$D40)+'Investment from Nipa Tables'!CU43</f>
        <v>54486.042061095046</v>
      </c>
      <c r="BD48" s="35">
        <f>+BC48*(1-'Dep r by equipment nipa tables'!$D40)+'Investment from Nipa Tables'!CV43</f>
        <v>58756.814183696551</v>
      </c>
      <c r="BE48" s="35">
        <f>+BD48*(1-'Dep r by equipment nipa tables'!$D40)+'Investment from Nipa Tables'!CW43</f>
        <v>62426.037828276829</v>
      </c>
      <c r="BF48" s="35">
        <f>+BE48*(1-'Dep r by equipment nipa tables'!$D40)+'Investment from Nipa Tables'!CX43</f>
        <v>64173.144200191324</v>
      </c>
      <c r="BG48" s="35">
        <f>+BF48*(1-'Dep r by equipment nipa tables'!$D40)+'Investment from Nipa Tables'!CY43</f>
        <v>65118.346006800057</v>
      </c>
      <c r="BH48" s="35">
        <f>+BG48*(1-'Dep r by equipment nipa tables'!$D40)+'Investment from Nipa Tables'!CZ43</f>
        <v>65654.875426999526</v>
      </c>
      <c r="BI48" s="35">
        <f>+BH48*(1-'Dep r by equipment nipa tables'!$D40)+'Investment from Nipa Tables'!DA43</f>
        <v>66686.803264349262</v>
      </c>
      <c r="BJ48" s="35">
        <f>+BI48*(1-'Dep r by equipment nipa tables'!$D40)+'Investment from Nipa Tables'!DB43</f>
        <v>69725.950552079099</v>
      </c>
      <c r="BK48" s="35">
        <f>+BJ48*(1-'Dep r by equipment nipa tables'!$D40)+'Investment from Nipa Tables'!DC43</f>
        <v>74012.092064561642</v>
      </c>
      <c r="BL48" s="35">
        <f>+BK48*(1-'Dep r by equipment nipa tables'!$D40)+'Investment from Nipa Tables'!DD43</f>
        <v>78754.779841958967</v>
      </c>
      <c r="BM48" s="35">
        <f>+BL48*(1-'Dep r by equipment nipa tables'!$D40)+'Investment from Nipa Tables'!DE43</f>
        <v>83686.123309267583</v>
      </c>
      <c r="BN48" s="35">
        <f>+BM48*(1-'Dep r by equipment nipa tables'!$D40)+'Investment from Nipa Tables'!DF43</f>
        <v>85304.01064635173</v>
      </c>
      <c r="BO48" s="35">
        <f>+BN48*(1-'Dep r by equipment nipa tables'!$D40)+'Investment from Nipa Tables'!DG43</f>
        <v>86937.604419281619</v>
      </c>
      <c r="BP48" s="35">
        <f>+BO48*(1-'Dep r by equipment nipa tables'!$D40)+'Investment from Nipa Tables'!DH43</f>
        <v>92389.979518985929</v>
      </c>
      <c r="BQ48" s="35">
        <f>+BP48*(1-'Dep r by equipment nipa tables'!$D40)+'Investment from Nipa Tables'!DI43</f>
        <v>102111.20972531766</v>
      </c>
      <c r="BR48" s="35">
        <f>+BQ48*(1-'Dep r by equipment nipa tables'!$D40)+'Investment from Nipa Tables'!DJ43</f>
        <v>112313.85947249645</v>
      </c>
      <c r="BS48" s="35">
        <f>+BR48*(1-'Dep r by equipment nipa tables'!$D40)+'Investment from Nipa Tables'!DK43</f>
        <v>126152.57314956641</v>
      </c>
      <c r="BT48" s="35">
        <f>+BS48*(1-'Dep r by equipment nipa tables'!$D40)+'Investment from Nipa Tables'!DL43</f>
        <v>139961.18659105693</v>
      </c>
    </row>
    <row r="49" spans="1:73" x14ac:dyDescent="0.25">
      <c r="C49" s="35">
        <f>SUM(C11:C48)</f>
        <v>64642</v>
      </c>
      <c r="D49" s="35">
        <f t="shared" ref="D49:BO49" si="2">SUM(D11:D48)</f>
        <v>72575.712350000016</v>
      </c>
      <c r="E49" s="35">
        <f t="shared" si="2"/>
        <v>81289.479842177505</v>
      </c>
      <c r="F49" s="35">
        <f t="shared" si="2"/>
        <v>87352.999266817875</v>
      </c>
      <c r="G49" s="35">
        <f t="shared" si="2"/>
        <v>94636.240146278884</v>
      </c>
      <c r="H49" s="35">
        <f t="shared" si="2"/>
        <v>103023.10201660513</v>
      </c>
      <c r="I49" s="35">
        <f t="shared" si="2"/>
        <v>110109.84357297824</v>
      </c>
      <c r="J49" s="35">
        <f t="shared" si="2"/>
        <v>118110.00850293798</v>
      </c>
      <c r="K49" s="35">
        <f t="shared" si="2"/>
        <v>124102.76824451434</v>
      </c>
      <c r="L49" s="35">
        <f t="shared" si="2"/>
        <v>132352.35154723463</v>
      </c>
      <c r="M49" s="35">
        <f t="shared" si="2"/>
        <v>142021.31935363612</v>
      </c>
      <c r="N49" s="35">
        <f t="shared" si="2"/>
        <v>152777.39794930301</v>
      </c>
      <c r="O49" s="35">
        <f t="shared" si="2"/>
        <v>159377.35249362432</v>
      </c>
      <c r="P49" s="35">
        <f t="shared" si="2"/>
        <v>167914.96909244766</v>
      </c>
      <c r="Q49" s="35">
        <f t="shared" si="2"/>
        <v>176665.28006752694</v>
      </c>
      <c r="R49" s="35">
        <f t="shared" si="2"/>
        <v>183716.31859420548</v>
      </c>
      <c r="S49" s="35">
        <f t="shared" si="2"/>
        <v>193128.41042503333</v>
      </c>
      <c r="T49" s="35">
        <f t="shared" si="2"/>
        <v>203724.20966656378</v>
      </c>
      <c r="U49" s="35">
        <f t="shared" si="2"/>
        <v>217160.50426176918</v>
      </c>
      <c r="V49" s="35">
        <f t="shared" si="2"/>
        <v>235980.92100350512</v>
      </c>
      <c r="W49" s="35">
        <f t="shared" si="2"/>
        <v>259398.39183381552</v>
      </c>
      <c r="X49" s="35">
        <f t="shared" si="2"/>
        <v>280472.78382588021</v>
      </c>
      <c r="Y49" s="35">
        <f t="shared" si="2"/>
        <v>303578.90959461941</v>
      </c>
      <c r="Z49" s="35">
        <f t="shared" si="2"/>
        <v>330183.36875107035</v>
      </c>
      <c r="AA49" s="35">
        <f t="shared" si="2"/>
        <v>354175.4024350089</v>
      </c>
      <c r="AB49" s="35">
        <f t="shared" si="2"/>
        <v>377479.22290146205</v>
      </c>
      <c r="AC49" s="35">
        <f t="shared" si="2"/>
        <v>407253.16211225267</v>
      </c>
      <c r="AD49" s="35">
        <f t="shared" si="2"/>
        <v>449124.83241560787</v>
      </c>
      <c r="AE49" s="35">
        <f t="shared" si="2"/>
        <v>495735.51982751454</v>
      </c>
      <c r="AF49" s="35">
        <f t="shared" si="2"/>
        <v>539285.90558607213</v>
      </c>
      <c r="AG49" s="35">
        <f t="shared" si="2"/>
        <v>591137.91868661798</v>
      </c>
      <c r="AH49" s="35">
        <f t="shared" si="2"/>
        <v>662768.72200833249</v>
      </c>
      <c r="AI49" s="35">
        <f t="shared" si="2"/>
        <v>755940.47630393575</v>
      </c>
      <c r="AJ49" s="35">
        <f t="shared" si="2"/>
        <v>865099.64407319995</v>
      </c>
      <c r="AK49" s="35">
        <f t="shared" si="2"/>
        <v>967261.90360380278</v>
      </c>
      <c r="AL49" s="35">
        <f t="shared" si="2"/>
        <v>1081143.7624861421</v>
      </c>
      <c r="AM49" s="35">
        <f t="shared" si="2"/>
        <v>1171557.4886845648</v>
      </c>
      <c r="AN49" s="35">
        <f t="shared" si="2"/>
        <v>1259607.0829870997</v>
      </c>
      <c r="AO49" s="35">
        <f t="shared" si="2"/>
        <v>1377969.6115491707</v>
      </c>
      <c r="AP49" s="35">
        <f t="shared" si="2"/>
        <v>1490906.6535348028</v>
      </c>
      <c r="AQ49" s="35">
        <f t="shared" si="2"/>
        <v>1591536.4477242301</v>
      </c>
      <c r="AR49" s="35">
        <f t="shared" si="2"/>
        <v>1682075.8587405104</v>
      </c>
      <c r="AS49" s="35">
        <f t="shared" si="2"/>
        <v>1788351.1545237899</v>
      </c>
      <c r="AT49" s="35">
        <f t="shared" si="2"/>
        <v>1904940.9459377979</v>
      </c>
      <c r="AU49" s="35">
        <f t="shared" si="2"/>
        <v>2004375.0984073421</v>
      </c>
      <c r="AV49" s="35">
        <f t="shared" si="2"/>
        <v>2082521.8574632856</v>
      </c>
      <c r="AW49" s="35">
        <f t="shared" si="2"/>
        <v>2172180.0271450519</v>
      </c>
      <c r="AX49" s="35">
        <f t="shared" si="2"/>
        <v>2295595.0181136951</v>
      </c>
      <c r="AY49" s="35">
        <f t="shared" si="2"/>
        <v>2453211.0995389991</v>
      </c>
      <c r="AZ49" s="35">
        <f t="shared" si="2"/>
        <v>2640103.8919654391</v>
      </c>
      <c r="BA49" s="35">
        <f t="shared" si="2"/>
        <v>2837178.2412980134</v>
      </c>
      <c r="BB49" s="35">
        <f t="shared" si="2"/>
        <v>3047568.3158018673</v>
      </c>
      <c r="BC49" s="35">
        <f t="shared" si="2"/>
        <v>3273806.1195028364</v>
      </c>
      <c r="BD49" s="35">
        <f t="shared" si="2"/>
        <v>3517668.1784486957</v>
      </c>
      <c r="BE49" s="35">
        <f t="shared" si="2"/>
        <v>3772153.0578328464</v>
      </c>
      <c r="BF49" s="35">
        <f t="shared" si="2"/>
        <v>3934581.0249554571</v>
      </c>
      <c r="BG49" s="35">
        <f t="shared" si="2"/>
        <v>4025460.0087122135</v>
      </c>
      <c r="BH49" s="35">
        <f t="shared" si="2"/>
        <v>4115359.6319954256</v>
      </c>
      <c r="BI49" s="35">
        <f t="shared" si="2"/>
        <v>4250462.6258734111</v>
      </c>
      <c r="BJ49" s="35">
        <f t="shared" si="2"/>
        <v>4441142.8695483441</v>
      </c>
      <c r="BK49" s="35">
        <f t="shared" si="2"/>
        <v>4673181.0385467606</v>
      </c>
      <c r="BL49" s="35">
        <f t="shared" si="2"/>
        <v>4905736.9692747835</v>
      </c>
      <c r="BM49" s="35">
        <f t="shared" si="2"/>
        <v>5056340.7916746419</v>
      </c>
      <c r="BN49" s="35">
        <f t="shared" si="2"/>
        <v>5005542.035751652</v>
      </c>
      <c r="BO49" s="35">
        <f t="shared" si="2"/>
        <v>5058578.5034631472</v>
      </c>
      <c r="BP49" s="35">
        <f t="shared" ref="BP49:BT49" si="3">SUM(BP11:BP48)</f>
        <v>5212103.9406277696</v>
      </c>
      <c r="BQ49" s="35">
        <f t="shared" si="3"/>
        <v>5443556.2670457503</v>
      </c>
      <c r="BR49" s="35">
        <f t="shared" si="3"/>
        <v>5682472.6263928497</v>
      </c>
      <c r="BS49" s="35">
        <f t="shared" si="3"/>
        <v>5947885.8677212605</v>
      </c>
      <c r="BT49" s="35">
        <f t="shared" si="3"/>
        <v>6210001.3364375057</v>
      </c>
    </row>
    <row r="50" spans="1:73" x14ac:dyDescent="0.25">
      <c r="BT50">
        <f>BT49/BD49</f>
        <v>1.7653743961649444</v>
      </c>
    </row>
    <row r="51" spans="1:73" s="26" customFormat="1" x14ac:dyDescent="0.25">
      <c r="B51" s="25" t="s">
        <v>459</v>
      </c>
    </row>
    <row r="52" spans="1:73" x14ac:dyDescent="0.25">
      <c r="A52" s="10" t="s">
        <v>487</v>
      </c>
      <c r="B52" t="s">
        <v>486</v>
      </c>
      <c r="C52" s="10">
        <v>1947</v>
      </c>
      <c r="D52" s="10">
        <f>+C52+1</f>
        <v>1948</v>
      </c>
      <c r="E52" s="10">
        <f t="shared" ref="E52:BP52" si="4">+D52+1</f>
        <v>1949</v>
      </c>
      <c r="F52" s="10">
        <f t="shared" si="4"/>
        <v>1950</v>
      </c>
      <c r="G52" s="10">
        <f t="shared" si="4"/>
        <v>1951</v>
      </c>
      <c r="H52" s="10">
        <f t="shared" si="4"/>
        <v>1952</v>
      </c>
      <c r="I52" s="10">
        <f t="shared" si="4"/>
        <v>1953</v>
      </c>
      <c r="J52" s="10">
        <f t="shared" si="4"/>
        <v>1954</v>
      </c>
      <c r="K52" s="10">
        <f t="shared" si="4"/>
        <v>1955</v>
      </c>
      <c r="L52" s="10">
        <f t="shared" si="4"/>
        <v>1956</v>
      </c>
      <c r="M52" s="10">
        <f t="shared" si="4"/>
        <v>1957</v>
      </c>
      <c r="N52" s="10">
        <f t="shared" si="4"/>
        <v>1958</v>
      </c>
      <c r="O52" s="10">
        <f t="shared" si="4"/>
        <v>1959</v>
      </c>
      <c r="P52" s="10">
        <f t="shared" si="4"/>
        <v>1960</v>
      </c>
      <c r="Q52" s="10">
        <f t="shared" si="4"/>
        <v>1961</v>
      </c>
      <c r="R52" s="10">
        <f t="shared" si="4"/>
        <v>1962</v>
      </c>
      <c r="S52" s="10">
        <f t="shared" si="4"/>
        <v>1963</v>
      </c>
      <c r="T52" s="10">
        <f t="shared" si="4"/>
        <v>1964</v>
      </c>
      <c r="U52" s="10">
        <f t="shared" si="4"/>
        <v>1965</v>
      </c>
      <c r="V52" s="10">
        <f t="shared" si="4"/>
        <v>1966</v>
      </c>
      <c r="W52" s="10">
        <f t="shared" si="4"/>
        <v>1967</v>
      </c>
      <c r="X52" s="10">
        <f t="shared" si="4"/>
        <v>1968</v>
      </c>
      <c r="Y52" s="10">
        <f t="shared" si="4"/>
        <v>1969</v>
      </c>
      <c r="Z52" s="10">
        <f t="shared" si="4"/>
        <v>1970</v>
      </c>
      <c r="AA52" s="10">
        <f t="shared" si="4"/>
        <v>1971</v>
      </c>
      <c r="AB52" s="10">
        <f t="shared" si="4"/>
        <v>1972</v>
      </c>
      <c r="AC52" s="10">
        <f t="shared" si="4"/>
        <v>1973</v>
      </c>
      <c r="AD52" s="10">
        <f t="shared" si="4"/>
        <v>1974</v>
      </c>
      <c r="AE52" s="10">
        <f t="shared" si="4"/>
        <v>1975</v>
      </c>
      <c r="AF52" s="10">
        <f t="shared" si="4"/>
        <v>1976</v>
      </c>
      <c r="AG52" s="10">
        <f t="shared" si="4"/>
        <v>1977</v>
      </c>
      <c r="AH52" s="10">
        <f t="shared" si="4"/>
        <v>1978</v>
      </c>
      <c r="AI52" s="10">
        <f t="shared" si="4"/>
        <v>1979</v>
      </c>
      <c r="AJ52" s="10">
        <f t="shared" si="4"/>
        <v>1980</v>
      </c>
      <c r="AK52" s="10">
        <f t="shared" si="4"/>
        <v>1981</v>
      </c>
      <c r="AL52" s="10">
        <f t="shared" si="4"/>
        <v>1982</v>
      </c>
      <c r="AM52" s="10">
        <f t="shared" si="4"/>
        <v>1983</v>
      </c>
      <c r="AN52" s="10">
        <f t="shared" si="4"/>
        <v>1984</v>
      </c>
      <c r="AO52" s="10">
        <f t="shared" si="4"/>
        <v>1985</v>
      </c>
      <c r="AP52" s="10">
        <f t="shared" si="4"/>
        <v>1986</v>
      </c>
      <c r="AQ52" s="10">
        <f t="shared" si="4"/>
        <v>1987</v>
      </c>
      <c r="AR52" s="10">
        <f t="shared" si="4"/>
        <v>1988</v>
      </c>
      <c r="AS52" s="10">
        <f t="shared" si="4"/>
        <v>1989</v>
      </c>
      <c r="AT52" s="10">
        <f>+AS52+1</f>
        <v>1990</v>
      </c>
      <c r="AU52" s="10">
        <f t="shared" si="4"/>
        <v>1991</v>
      </c>
      <c r="AV52" s="10">
        <f t="shared" si="4"/>
        <v>1992</v>
      </c>
      <c r="AW52" s="10">
        <f t="shared" si="4"/>
        <v>1993</v>
      </c>
      <c r="AX52" s="10">
        <f t="shared" si="4"/>
        <v>1994</v>
      </c>
      <c r="AY52" s="10">
        <f t="shared" si="4"/>
        <v>1995</v>
      </c>
      <c r="AZ52" s="10">
        <f t="shared" si="4"/>
        <v>1996</v>
      </c>
      <c r="BA52" s="10">
        <f t="shared" si="4"/>
        <v>1997</v>
      </c>
      <c r="BB52" s="10">
        <f t="shared" si="4"/>
        <v>1998</v>
      </c>
      <c r="BC52" s="10">
        <f t="shared" si="4"/>
        <v>1999</v>
      </c>
      <c r="BD52" s="10">
        <f t="shared" si="4"/>
        <v>2000</v>
      </c>
      <c r="BE52" s="10">
        <f t="shared" si="4"/>
        <v>2001</v>
      </c>
      <c r="BF52" s="10">
        <f t="shared" si="4"/>
        <v>2002</v>
      </c>
      <c r="BG52" s="10">
        <f t="shared" si="4"/>
        <v>2003</v>
      </c>
      <c r="BH52" s="10">
        <f t="shared" si="4"/>
        <v>2004</v>
      </c>
      <c r="BI52" s="10">
        <f t="shared" si="4"/>
        <v>2005</v>
      </c>
      <c r="BJ52" s="10">
        <f t="shared" si="4"/>
        <v>2006</v>
      </c>
      <c r="BK52" s="10">
        <f t="shared" si="4"/>
        <v>2007</v>
      </c>
      <c r="BL52" s="10">
        <f t="shared" si="4"/>
        <v>2008</v>
      </c>
      <c r="BM52" s="10">
        <f t="shared" si="4"/>
        <v>2009</v>
      </c>
      <c r="BN52" s="10">
        <f>+BM52+1</f>
        <v>2010</v>
      </c>
      <c r="BO52" s="10">
        <f t="shared" si="4"/>
        <v>2011</v>
      </c>
      <c r="BP52" s="10">
        <f t="shared" si="4"/>
        <v>2012</v>
      </c>
      <c r="BQ52" s="10">
        <f t="shared" ref="BQ52:BT52" si="5">+BP52+1</f>
        <v>2013</v>
      </c>
      <c r="BR52" s="10">
        <f t="shared" si="5"/>
        <v>2014</v>
      </c>
      <c r="BS52" s="10">
        <f t="shared" si="5"/>
        <v>2015</v>
      </c>
      <c r="BT52" s="10">
        <f t="shared" si="5"/>
        <v>2016</v>
      </c>
    </row>
    <row r="53" spans="1:73" x14ac:dyDescent="0.25">
      <c r="A53" t="s">
        <v>462</v>
      </c>
      <c r="B53">
        <v>4</v>
      </c>
      <c r="C53" s="35">
        <f>+C30+C31+C32+C33+C34+C35+C36+C37</f>
        <v>0</v>
      </c>
      <c r="D53" s="35">
        <f t="shared" ref="D53:BO53" si="6">+D30+D31+D32+D33+D34+D35+D36+D37</f>
        <v>0</v>
      </c>
      <c r="E53" s="35">
        <f t="shared" si="6"/>
        <v>0</v>
      </c>
      <c r="F53" s="35">
        <f t="shared" si="6"/>
        <v>0</v>
      </c>
      <c r="G53" s="35">
        <f t="shared" si="6"/>
        <v>0</v>
      </c>
      <c r="H53" s="35">
        <f t="shared" si="6"/>
        <v>0</v>
      </c>
      <c r="I53" s="35">
        <f t="shared" si="6"/>
        <v>0</v>
      </c>
      <c r="J53" s="35">
        <f t="shared" si="6"/>
        <v>0</v>
      </c>
      <c r="K53" s="35">
        <f t="shared" si="6"/>
        <v>0</v>
      </c>
      <c r="L53" s="35">
        <f t="shared" si="6"/>
        <v>0</v>
      </c>
      <c r="M53" s="35">
        <f t="shared" si="6"/>
        <v>0</v>
      </c>
      <c r="N53" s="35">
        <f t="shared" si="6"/>
        <v>0</v>
      </c>
      <c r="O53" s="35">
        <f t="shared" si="6"/>
        <v>3</v>
      </c>
      <c r="P53" s="35">
        <f t="shared" si="6"/>
        <v>20.064300000000003</v>
      </c>
      <c r="Q53" s="35">
        <f t="shared" si="6"/>
        <v>192.80624483</v>
      </c>
      <c r="R53" s="35">
        <f t="shared" si="6"/>
        <v>377.66997706752301</v>
      </c>
      <c r="S53" s="35">
        <f t="shared" si="6"/>
        <v>591.87471122016257</v>
      </c>
      <c r="T53" s="35">
        <f t="shared" si="6"/>
        <v>1131.268988790594</v>
      </c>
      <c r="U53" s="35">
        <f t="shared" si="6"/>
        <v>1684.4261911868075</v>
      </c>
      <c r="V53" s="35">
        <f t="shared" si="6"/>
        <v>2306.0536621556421</v>
      </c>
      <c r="W53" s="35">
        <f t="shared" si="6"/>
        <v>3267.7955249292972</v>
      </c>
      <c r="X53" s="35">
        <f t="shared" si="6"/>
        <v>4100.5701007038497</v>
      </c>
      <c r="Y53" s="35">
        <f t="shared" si="6"/>
        <v>4731.6022862943182</v>
      </c>
      <c r="Z53" s="35">
        <f t="shared" si="6"/>
        <v>5680.8155331991202</v>
      </c>
      <c r="AA53" s="35">
        <f t="shared" si="6"/>
        <v>6601.9691683943138</v>
      </c>
      <c r="AB53" s="35">
        <f t="shared" si="6"/>
        <v>7291.8149847721261</v>
      </c>
      <c r="AC53" s="35">
        <f t="shared" si="6"/>
        <v>8447.4978910216996</v>
      </c>
      <c r="AD53" s="35">
        <f t="shared" si="6"/>
        <v>9320.7232988120322</v>
      </c>
      <c r="AE53" s="35">
        <f t="shared" si="6"/>
        <v>10243.58970191256</v>
      </c>
      <c r="AF53" s="35">
        <f t="shared" si="6"/>
        <v>10619.61407388603</v>
      </c>
      <c r="AG53" s="35">
        <f t="shared" si="6"/>
        <v>11673.356444240979</v>
      </c>
      <c r="AH53" s="35">
        <f t="shared" si="6"/>
        <v>13659.436569282216</v>
      </c>
      <c r="AI53" s="35">
        <f t="shared" si="6"/>
        <v>16905.058303323094</v>
      </c>
      <c r="AJ53" s="35">
        <f t="shared" si="6"/>
        <v>21528.370618516619</v>
      </c>
      <c r="AK53" s="35">
        <f t="shared" si="6"/>
        <v>26972.671822601282</v>
      </c>
      <c r="AL53" s="35">
        <f t="shared" si="6"/>
        <v>35141.895481131942</v>
      </c>
      <c r="AM53" s="35">
        <f t="shared" si="6"/>
        <v>42904.138280566884</v>
      </c>
      <c r="AN53" s="35">
        <f t="shared" si="6"/>
        <v>53204.337550858072</v>
      </c>
      <c r="AO53" s="35">
        <f t="shared" si="6"/>
        <v>67960.904668745425</v>
      </c>
      <c r="AP53" s="35">
        <f t="shared" si="6"/>
        <v>80231.898502563723</v>
      </c>
      <c r="AQ53" s="35">
        <f t="shared" si="6"/>
        <v>88352.569359614092</v>
      </c>
      <c r="AR53" s="35">
        <f t="shared" si="6"/>
        <v>96257.402976350437</v>
      </c>
      <c r="AS53" s="35">
        <f t="shared" si="6"/>
        <v>103792.71898802674</v>
      </c>
      <c r="AT53" s="35">
        <f t="shared" si="6"/>
        <v>114003.76993566117</v>
      </c>
      <c r="AU53" s="35">
        <f t="shared" si="6"/>
        <v>116609.99409272845</v>
      </c>
      <c r="AV53" s="35">
        <f t="shared" si="6"/>
        <v>117443.33693520645</v>
      </c>
      <c r="AW53" s="35">
        <f t="shared" si="6"/>
        <v>123685.76014511554</v>
      </c>
      <c r="AX53" s="35">
        <f t="shared" si="6"/>
        <v>131905.171555854</v>
      </c>
      <c r="AY53" s="35">
        <f t="shared" si="6"/>
        <v>141970.94854758313</v>
      </c>
      <c r="AZ53" s="35">
        <f t="shared" si="6"/>
        <v>162399.20969559191</v>
      </c>
      <c r="BA53" s="35">
        <f t="shared" si="6"/>
        <v>183126.89619153683</v>
      </c>
      <c r="BB53" s="35">
        <f t="shared" si="6"/>
        <v>206308.61726939649</v>
      </c>
      <c r="BC53" s="35">
        <f t="shared" si="6"/>
        <v>228108.95954307175</v>
      </c>
      <c r="BD53" s="35">
        <f t="shared" si="6"/>
        <v>251850.7750615876</v>
      </c>
      <c r="BE53" s="35">
        <f t="shared" si="6"/>
        <v>273488.51831987844</v>
      </c>
      <c r="BF53" s="35">
        <f t="shared" si="6"/>
        <v>272308.44945590833</v>
      </c>
      <c r="BG53" s="35">
        <f t="shared" si="6"/>
        <v>263171.44407061051</v>
      </c>
      <c r="BH53" s="35">
        <f t="shared" si="6"/>
        <v>255425.2706649871</v>
      </c>
      <c r="BI53" s="35">
        <f t="shared" si="6"/>
        <v>253146.12874457758</v>
      </c>
      <c r="BJ53" s="35">
        <f t="shared" si="6"/>
        <v>250031.85118914384</v>
      </c>
      <c r="BK53" s="35">
        <f t="shared" si="6"/>
        <v>253694.91680324986</v>
      </c>
      <c r="BL53" s="35">
        <f t="shared" si="6"/>
        <v>257241.47225231622</v>
      </c>
      <c r="BM53" s="35">
        <f t="shared" si="6"/>
        <v>256056.85705681879</v>
      </c>
      <c r="BN53" s="35">
        <f t="shared" si="6"/>
        <v>248917.72334079698</v>
      </c>
      <c r="BO53" s="35">
        <f t="shared" si="6"/>
        <v>248279.28543080238</v>
      </c>
      <c r="BP53" s="35">
        <f t="shared" ref="BP53:BT53" si="7">+BP30+BP31+BP32+BP33+BP34+BP35+BP36+BP37</f>
        <v>243184.97630493509</v>
      </c>
      <c r="BQ53" s="35">
        <f t="shared" si="7"/>
        <v>242885.58219542578</v>
      </c>
      <c r="BR53" s="35">
        <f t="shared" si="7"/>
        <v>242149.5691086725</v>
      </c>
      <c r="BS53" s="35">
        <f t="shared" si="7"/>
        <v>242790.11850367754</v>
      </c>
      <c r="BT53" s="35">
        <f t="shared" si="7"/>
        <v>239905.8805423805</v>
      </c>
      <c r="BU53" s="35">
        <f>+BT53/AJ53</f>
        <v>11.143708216172975</v>
      </c>
    </row>
    <row r="54" spans="1:73" x14ac:dyDescent="0.25">
      <c r="A54" t="s">
        <v>463</v>
      </c>
      <c r="B54">
        <v>5</v>
      </c>
      <c r="C54" s="35">
        <f>+C38</f>
        <v>3404</v>
      </c>
      <c r="D54" s="35">
        <f t="shared" ref="D54:BO54" si="8">+D38</f>
        <v>3695.48</v>
      </c>
      <c r="E54" s="35">
        <f t="shared" si="8"/>
        <v>3939.0675999999999</v>
      </c>
      <c r="F54" s="35">
        <f t="shared" si="8"/>
        <v>4068.9888120000001</v>
      </c>
      <c r="G54" s="35">
        <f t="shared" si="8"/>
        <v>4262.0202664400003</v>
      </c>
      <c r="H54" s="35">
        <f t="shared" si="8"/>
        <v>4549.9576318028003</v>
      </c>
      <c r="I54" s="35">
        <f t="shared" si="8"/>
        <v>5024.4631396684363</v>
      </c>
      <c r="J54" s="35">
        <f t="shared" si="8"/>
        <v>5549.2829315115396</v>
      </c>
      <c r="K54" s="35">
        <f t="shared" si="8"/>
        <v>5862.8761504150398</v>
      </c>
      <c r="L54" s="35">
        <f t="shared" si="8"/>
        <v>6246.7022508610844</v>
      </c>
      <c r="M54" s="35">
        <f t="shared" si="8"/>
        <v>6858.6309582491431</v>
      </c>
      <c r="N54" s="35">
        <f t="shared" si="8"/>
        <v>7651.0089336767542</v>
      </c>
      <c r="O54" s="35">
        <f t="shared" si="8"/>
        <v>8120.3777722987761</v>
      </c>
      <c r="P54" s="35">
        <f t="shared" si="8"/>
        <v>8801.7286618999351</v>
      </c>
      <c r="Q54" s="35">
        <f t="shared" si="8"/>
        <v>9883.503935852943</v>
      </c>
      <c r="R54" s="35">
        <f t="shared" si="8"/>
        <v>11250.648424192061</v>
      </c>
      <c r="S54" s="35">
        <f t="shared" si="8"/>
        <v>12787.064129047092</v>
      </c>
      <c r="T54" s="35">
        <f t="shared" si="8"/>
        <v>13972.745792270971</v>
      </c>
      <c r="U54" s="35">
        <f t="shared" si="8"/>
        <v>15127.288839275745</v>
      </c>
      <c r="V54" s="35">
        <f t="shared" si="8"/>
        <v>16593.741290169899</v>
      </c>
      <c r="W54" s="35">
        <f t="shared" si="8"/>
        <v>18390.554922447813</v>
      </c>
      <c r="X54" s="35">
        <f t="shared" si="8"/>
        <v>20195.782782529597</v>
      </c>
      <c r="Y54" s="35">
        <f t="shared" si="8"/>
        <v>22158.33102080075</v>
      </c>
      <c r="Z54" s="35">
        <f t="shared" si="8"/>
        <v>24919.747988096653</v>
      </c>
      <c r="AA54" s="35">
        <f t="shared" si="8"/>
        <v>28164.180749644089</v>
      </c>
      <c r="AB54" s="35">
        <f t="shared" si="8"/>
        <v>31121.837252190358</v>
      </c>
      <c r="AC54" s="35">
        <f t="shared" si="8"/>
        <v>33653.998409405613</v>
      </c>
      <c r="AD54" s="35">
        <f t="shared" si="8"/>
        <v>37339.978616182882</v>
      </c>
      <c r="AE54" s="35">
        <f t="shared" si="8"/>
        <v>41412.78139607911</v>
      </c>
      <c r="AF54" s="35">
        <f t="shared" si="8"/>
        <v>45252.119814588827</v>
      </c>
      <c r="AG54" s="35">
        <f t="shared" si="8"/>
        <v>49916.344238692276</v>
      </c>
      <c r="AH54" s="35">
        <f t="shared" si="8"/>
        <v>57093.219487662282</v>
      </c>
      <c r="AI54" s="35">
        <f t="shared" si="8"/>
        <v>66392.100954266178</v>
      </c>
      <c r="AJ54" s="35">
        <f t="shared" si="8"/>
        <v>77923.127830211568</v>
      </c>
      <c r="AK54" s="35">
        <f t="shared" si="8"/>
        <v>91875.121212284066</v>
      </c>
      <c r="AL54" s="35">
        <f t="shared" si="8"/>
        <v>106965.35545468713</v>
      </c>
      <c r="AM54" s="35">
        <f t="shared" si="8"/>
        <v>121744.8592455778</v>
      </c>
      <c r="AN54" s="35">
        <f t="shared" si="8"/>
        <v>135211.02754365269</v>
      </c>
      <c r="AO54" s="35">
        <f t="shared" si="8"/>
        <v>151402.59396297781</v>
      </c>
      <c r="AP54" s="35">
        <f t="shared" si="8"/>
        <v>168451.2567477907</v>
      </c>
      <c r="AQ54" s="35">
        <f t="shared" si="8"/>
        <v>185322.5933705779</v>
      </c>
      <c r="AR54" s="35">
        <f t="shared" si="8"/>
        <v>200152.65623240278</v>
      </c>
      <c r="AS54" s="35">
        <f t="shared" si="8"/>
        <v>217488.8109221904</v>
      </c>
      <c r="AT54" s="35">
        <f t="shared" si="8"/>
        <v>232459.26550230564</v>
      </c>
      <c r="AU54" s="35">
        <f t="shared" si="8"/>
        <v>247004.56098700591</v>
      </c>
      <c r="AV54" s="35">
        <f t="shared" si="8"/>
        <v>258038.96805869514</v>
      </c>
      <c r="AW54" s="35">
        <f t="shared" si="8"/>
        <v>270254.90221106476</v>
      </c>
      <c r="AX54" s="35">
        <f t="shared" si="8"/>
        <v>283372.76492362632</v>
      </c>
      <c r="AY54" s="35">
        <f t="shared" si="8"/>
        <v>302862.3054835549</v>
      </c>
      <c r="AZ54" s="35">
        <f t="shared" si="8"/>
        <v>326491.20577069279</v>
      </c>
      <c r="BA54" s="35">
        <f t="shared" si="8"/>
        <v>354401.3490205027</v>
      </c>
      <c r="BB54" s="35">
        <f t="shared" si="8"/>
        <v>387935.17364783736</v>
      </c>
      <c r="BC54" s="35">
        <f t="shared" si="8"/>
        <v>423938.60107361851</v>
      </c>
      <c r="BD54" s="35">
        <f t="shared" si="8"/>
        <v>466715.58293404809</v>
      </c>
      <c r="BE54" s="35">
        <f t="shared" si="8"/>
        <v>528250.55715262191</v>
      </c>
      <c r="BF54" s="35">
        <f t="shared" si="8"/>
        <v>567400.984722781</v>
      </c>
      <c r="BG54" s="35">
        <f t="shared" si="8"/>
        <v>575918.85670881951</v>
      </c>
      <c r="BH54" s="35">
        <f t="shared" si="8"/>
        <v>581790.40533667291</v>
      </c>
      <c r="BI54" s="35">
        <f t="shared" si="8"/>
        <v>589787.65264290548</v>
      </c>
      <c r="BJ54" s="35">
        <f t="shared" si="8"/>
        <v>598449.25779932784</v>
      </c>
      <c r="BK54" s="35">
        <f t="shared" si="8"/>
        <v>615350.85428541526</v>
      </c>
      <c r="BL54" s="35">
        <f t="shared" si="8"/>
        <v>640137.2432283113</v>
      </c>
      <c r="BM54" s="35">
        <f t="shared" si="8"/>
        <v>651335.40160863078</v>
      </c>
      <c r="BN54" s="35">
        <f t="shared" si="8"/>
        <v>645205.79939950875</v>
      </c>
      <c r="BO54" s="35">
        <f t="shared" si="8"/>
        <v>649190.0454775726</v>
      </c>
      <c r="BP54" s="35">
        <f t="shared" ref="BP54:BT54" si="9">+BP38</f>
        <v>652895.33956548816</v>
      </c>
      <c r="BQ54" s="35">
        <f t="shared" si="9"/>
        <v>655666.94542197464</v>
      </c>
      <c r="BR54" s="35">
        <f t="shared" si="9"/>
        <v>662500.24251711788</v>
      </c>
      <c r="BS54" s="35">
        <f t="shared" si="9"/>
        <v>667164.2109898926</v>
      </c>
      <c r="BT54" s="35">
        <f t="shared" si="9"/>
        <v>675077.86356120661</v>
      </c>
      <c r="BU54" s="35">
        <f t="shared" ref="BU54:BU75" si="10">+BT54/AJ54</f>
        <v>8.6633825201697334</v>
      </c>
    </row>
    <row r="55" spans="1:73" x14ac:dyDescent="0.25">
      <c r="A55" t="s">
        <v>464</v>
      </c>
      <c r="B55">
        <v>6</v>
      </c>
      <c r="C55" s="35">
        <f>+C40+C41</f>
        <v>251</v>
      </c>
      <c r="D55" s="35">
        <f t="shared" ref="D55:BO55" si="11">+D40+D41</f>
        <v>335.11500000000001</v>
      </c>
      <c r="E55" s="35">
        <f t="shared" si="11"/>
        <v>411.87447499999996</v>
      </c>
      <c r="F55" s="35">
        <f t="shared" si="11"/>
        <v>466.27142087499993</v>
      </c>
      <c r="G55" s="35">
        <f t="shared" si="11"/>
        <v>529.32477905687495</v>
      </c>
      <c r="H55" s="35">
        <f t="shared" si="11"/>
        <v>615.86593388419681</v>
      </c>
      <c r="I55" s="35">
        <f t="shared" si="11"/>
        <v>688.72403280983031</v>
      </c>
      <c r="J55" s="35">
        <f t="shared" si="11"/>
        <v>733.74628838050319</v>
      </c>
      <c r="K55" s="35">
        <f t="shared" si="11"/>
        <v>783.69053944913526</v>
      </c>
      <c r="L55" s="35">
        <f t="shared" si="11"/>
        <v>865.89231662350198</v>
      </c>
      <c r="M55" s="35">
        <f t="shared" si="11"/>
        <v>965.99685387932925</v>
      </c>
      <c r="N55" s="35">
        <f t="shared" si="11"/>
        <v>1060.5872786056198</v>
      </c>
      <c r="O55" s="35">
        <f t="shared" si="11"/>
        <v>1122.4079959938611</v>
      </c>
      <c r="P55" s="35">
        <f t="shared" si="11"/>
        <v>1204.8829165346897</v>
      </c>
      <c r="Q55" s="35">
        <f t="shared" si="11"/>
        <v>1329.2237228025067</v>
      </c>
      <c r="R55" s="35">
        <f t="shared" si="11"/>
        <v>1470.7785202241682</v>
      </c>
      <c r="S55" s="35">
        <f t="shared" si="11"/>
        <v>1614.2234199939057</v>
      </c>
      <c r="T55" s="35">
        <f t="shared" si="11"/>
        <v>1813.3032582947283</v>
      </c>
      <c r="U55" s="35">
        <f t="shared" si="11"/>
        <v>2046.50731842494</v>
      </c>
      <c r="V55" s="35">
        <f t="shared" si="11"/>
        <v>2289.2288304375729</v>
      </c>
      <c r="W55" s="35">
        <f t="shared" si="11"/>
        <v>2584.1829383285008</v>
      </c>
      <c r="X55" s="35">
        <f t="shared" si="11"/>
        <v>3054.3182416541531</v>
      </c>
      <c r="Y55" s="35">
        <f t="shared" si="11"/>
        <v>3484.9852790308423</v>
      </c>
      <c r="Z55" s="35">
        <f t="shared" si="11"/>
        <v>4073.512266361678</v>
      </c>
      <c r="AA55" s="35">
        <f t="shared" si="11"/>
        <v>4765.5881104028513</v>
      </c>
      <c r="AB55" s="35">
        <f t="shared" si="11"/>
        <v>5607.2337154984662</v>
      </c>
      <c r="AC55" s="35">
        <f t="shared" si="11"/>
        <v>6488.2571639061725</v>
      </c>
      <c r="AD55" s="35">
        <f t="shared" si="11"/>
        <v>7577.3424467788391</v>
      </c>
      <c r="AE55" s="35">
        <f t="shared" si="11"/>
        <v>8953.4012164636952</v>
      </c>
      <c r="AF55" s="35">
        <f t="shared" si="11"/>
        <v>10550.692052241098</v>
      </c>
      <c r="AG55" s="35">
        <f t="shared" si="11"/>
        <v>12440.348625188548</v>
      </c>
      <c r="AH55" s="35">
        <f t="shared" si="11"/>
        <v>14400.901560788094</v>
      </c>
      <c r="AI55" s="35">
        <f t="shared" si="11"/>
        <v>16874.779850081701</v>
      </c>
      <c r="AJ55" s="35">
        <f t="shared" si="11"/>
        <v>19391.684570320671</v>
      </c>
      <c r="AK55" s="35">
        <f t="shared" si="11"/>
        <v>21970.80715332738</v>
      </c>
      <c r="AL55" s="35">
        <f t="shared" si="11"/>
        <v>25321.748187628185</v>
      </c>
      <c r="AM55" s="35">
        <f t="shared" si="11"/>
        <v>30159.312182298381</v>
      </c>
      <c r="AN55" s="35">
        <f t="shared" si="11"/>
        <v>35215.8050376881</v>
      </c>
      <c r="AO55" s="35">
        <f t="shared" si="11"/>
        <v>40560.671357600208</v>
      </c>
      <c r="AP55" s="35">
        <f t="shared" si="11"/>
        <v>45500.980724324181</v>
      </c>
      <c r="AQ55" s="35">
        <f t="shared" si="11"/>
        <v>50474.348326540414</v>
      </c>
      <c r="AR55" s="35">
        <f t="shared" si="11"/>
        <v>56059.311302457456</v>
      </c>
      <c r="AS55" s="35">
        <f t="shared" si="11"/>
        <v>62015.304276625691</v>
      </c>
      <c r="AT55" s="35">
        <f t="shared" si="11"/>
        <v>68126.238199281215</v>
      </c>
      <c r="AU55" s="35">
        <f t="shared" si="11"/>
        <v>75339.196042378258</v>
      </c>
      <c r="AV55" s="35">
        <f t="shared" si="11"/>
        <v>82978.404576657194</v>
      </c>
      <c r="AW55" s="35">
        <f t="shared" si="11"/>
        <v>91668.319958808483</v>
      </c>
      <c r="AX55" s="35">
        <f t="shared" si="11"/>
        <v>101355.09676436933</v>
      </c>
      <c r="AY55" s="35">
        <f t="shared" si="11"/>
        <v>109041.15870117946</v>
      </c>
      <c r="AZ55" s="35">
        <f t="shared" si="11"/>
        <v>116101.60227652024</v>
      </c>
      <c r="BA55" s="35">
        <f t="shared" si="11"/>
        <v>124194.88596919001</v>
      </c>
      <c r="BB55" s="35">
        <f t="shared" si="11"/>
        <v>133862.57636334936</v>
      </c>
      <c r="BC55" s="35">
        <f t="shared" si="11"/>
        <v>146066.1285542972</v>
      </c>
      <c r="BD55" s="35">
        <f t="shared" si="11"/>
        <v>158519.20119946706</v>
      </c>
      <c r="BE55" s="35">
        <f t="shared" si="11"/>
        <v>172252.10903753902</v>
      </c>
      <c r="BF55" s="35">
        <f t="shared" si="11"/>
        <v>187359.07431747124</v>
      </c>
      <c r="BG55" s="35">
        <f t="shared" si="11"/>
        <v>205722.59928461263</v>
      </c>
      <c r="BH55" s="35">
        <f t="shared" si="11"/>
        <v>226255.04838118993</v>
      </c>
      <c r="BI55" s="35">
        <f t="shared" si="11"/>
        <v>248127.61684972927</v>
      </c>
      <c r="BJ55" s="35">
        <f t="shared" si="11"/>
        <v>275604.38857501582</v>
      </c>
      <c r="BK55" s="35">
        <f t="shared" si="11"/>
        <v>302007.7961173887</v>
      </c>
      <c r="BL55" s="35">
        <f t="shared" si="11"/>
        <v>333108.74364154122</v>
      </c>
      <c r="BM55" s="35">
        <f t="shared" si="11"/>
        <v>361206.06324993318</v>
      </c>
      <c r="BN55" s="35">
        <f t="shared" si="11"/>
        <v>380439.24471119221</v>
      </c>
      <c r="BO55" s="35">
        <f t="shared" si="11"/>
        <v>400597.94667518127</v>
      </c>
      <c r="BP55" s="35">
        <f t="shared" ref="BP55:BT55" si="12">+BP40+BP41</f>
        <v>420828.2238740318</v>
      </c>
      <c r="BQ55" s="35">
        <f t="shared" si="12"/>
        <v>441317.4136510375</v>
      </c>
      <c r="BR55" s="35">
        <f t="shared" si="12"/>
        <v>463551.5628081474</v>
      </c>
      <c r="BS55" s="35">
        <f t="shared" si="12"/>
        <v>481571.10182904755</v>
      </c>
      <c r="BT55" s="35">
        <f t="shared" si="12"/>
        <v>499231.00308212615</v>
      </c>
      <c r="BU55" s="35">
        <f t="shared" si="10"/>
        <v>25.744591774466482</v>
      </c>
    </row>
    <row r="56" spans="1:73" x14ac:dyDescent="0.25">
      <c r="A56" t="s">
        <v>465</v>
      </c>
      <c r="B56">
        <v>9</v>
      </c>
      <c r="C56" s="35">
        <f>+C42</f>
        <v>611</v>
      </c>
      <c r="D56" s="35">
        <f t="shared" ref="D56:BO56" si="13">+D42</f>
        <v>765.51499999999999</v>
      </c>
      <c r="E56" s="35">
        <f t="shared" si="13"/>
        <v>928.17047500000001</v>
      </c>
      <c r="F56" s="35">
        <f t="shared" si="13"/>
        <v>1050.867460875</v>
      </c>
      <c r="G56" s="35">
        <f t="shared" si="13"/>
        <v>1201.0003536568749</v>
      </c>
      <c r="H56" s="35">
        <f t="shared" si="13"/>
        <v>1391.8653059131968</v>
      </c>
      <c r="I56" s="35">
        <f t="shared" si="13"/>
        <v>1580.9634896149153</v>
      </c>
      <c r="J56" s="35">
        <f t="shared" si="13"/>
        <v>1762.5334185169017</v>
      </c>
      <c r="K56" s="35">
        <f t="shared" si="13"/>
        <v>1816.59140701712</v>
      </c>
      <c r="L56" s="35">
        <f t="shared" si="13"/>
        <v>1980.3515670698089</v>
      </c>
      <c r="M56" s="35">
        <f t="shared" si="13"/>
        <v>2184.0041055153847</v>
      </c>
      <c r="N56" s="35">
        <f t="shared" si="13"/>
        <v>2408.1635512708081</v>
      </c>
      <c r="O56" s="35">
        <f t="shared" si="13"/>
        <v>2542.0614718492488</v>
      </c>
      <c r="P56" s="35">
        <f t="shared" si="13"/>
        <v>2665.8831731496002</v>
      </c>
      <c r="Q56" s="35">
        <f t="shared" si="13"/>
        <v>2788.988944774404</v>
      </c>
      <c r="R56" s="35">
        <f t="shared" si="13"/>
        <v>2885.4754372298594</v>
      </c>
      <c r="S56" s="35">
        <f t="shared" si="13"/>
        <v>2934.9362532038285</v>
      </c>
      <c r="T56" s="35">
        <f t="shared" si="13"/>
        <v>3006.7198590213115</v>
      </c>
      <c r="U56" s="35">
        <f t="shared" si="13"/>
        <v>3090.8126780534344</v>
      </c>
      <c r="V56" s="35">
        <f t="shared" si="13"/>
        <v>3234.5529665162207</v>
      </c>
      <c r="W56" s="35">
        <f t="shared" si="13"/>
        <v>3432.8883160365308</v>
      </c>
      <c r="X56" s="35">
        <f t="shared" si="13"/>
        <v>3687.4483933715992</v>
      </c>
      <c r="Y56" s="35">
        <f t="shared" si="13"/>
        <v>3918.6428602664332</v>
      </c>
      <c r="Z56" s="35">
        <f t="shared" si="13"/>
        <v>4182.626074130465</v>
      </c>
      <c r="AA56" s="35">
        <f t="shared" si="13"/>
        <v>4503.9715541228525</v>
      </c>
      <c r="AB56" s="35">
        <f t="shared" si="13"/>
        <v>4764.9353943162678</v>
      </c>
      <c r="AC56" s="35">
        <f t="shared" si="13"/>
        <v>5245.6691160835717</v>
      </c>
      <c r="AD56" s="35">
        <f t="shared" si="13"/>
        <v>5813.5037854122893</v>
      </c>
      <c r="AE56" s="35">
        <f t="shared" si="13"/>
        <v>6747.6807743816298</v>
      </c>
      <c r="AF56" s="35">
        <f t="shared" si="13"/>
        <v>7631.7438698401102</v>
      </c>
      <c r="AG56" s="35">
        <f t="shared" si="13"/>
        <v>8662.4584474116964</v>
      </c>
      <c r="AH56" s="35">
        <f t="shared" si="13"/>
        <v>10975.026557011117</v>
      </c>
      <c r="AI56" s="35">
        <f t="shared" si="13"/>
        <v>13555.397971814617</v>
      </c>
      <c r="AJ56" s="35">
        <f t="shared" si="13"/>
        <v>16125.419245619643</v>
      </c>
      <c r="AK56" s="35">
        <f t="shared" si="13"/>
        <v>18866.487647460992</v>
      </c>
      <c r="AL56" s="35">
        <f t="shared" si="13"/>
        <v>21909.51181505376</v>
      </c>
      <c r="AM56" s="35">
        <f t="shared" si="13"/>
        <v>25065.727720021503</v>
      </c>
      <c r="AN56" s="35">
        <f t="shared" si="13"/>
        <v>27978.854477818601</v>
      </c>
      <c r="AO56" s="35">
        <f t="shared" si="13"/>
        <v>31946.709123313089</v>
      </c>
      <c r="AP56" s="35">
        <f t="shared" si="13"/>
        <v>35898.903391665823</v>
      </c>
      <c r="AQ56" s="35">
        <f t="shared" si="13"/>
        <v>39648.551433790941</v>
      </c>
      <c r="AR56" s="35">
        <f t="shared" si="13"/>
        <v>43088.996990229163</v>
      </c>
      <c r="AS56" s="35">
        <f t="shared" si="13"/>
        <v>46428.982396548228</v>
      </c>
      <c r="AT56" s="35">
        <f t="shared" si="13"/>
        <v>51842.06977301422</v>
      </c>
      <c r="AU56" s="35">
        <f t="shared" si="13"/>
        <v>57717.390353657298</v>
      </c>
      <c r="AV56" s="35">
        <f t="shared" si="13"/>
        <v>63278.542655913559</v>
      </c>
      <c r="AW56" s="35">
        <f t="shared" si="13"/>
        <v>68946.939397365233</v>
      </c>
      <c r="AX56" s="35">
        <f t="shared" si="13"/>
        <v>74117.102578720922</v>
      </c>
      <c r="AY56" s="35">
        <f t="shared" si="13"/>
        <v>79490.293730593607</v>
      </c>
      <c r="AZ56" s="35">
        <f t="shared" si="13"/>
        <v>85761.104076963471</v>
      </c>
      <c r="BA56" s="35">
        <f t="shared" si="13"/>
        <v>92057.355026573408</v>
      </c>
      <c r="BB56" s="35">
        <f t="shared" si="13"/>
        <v>96178.612097985999</v>
      </c>
      <c r="BC56" s="35">
        <f t="shared" si="13"/>
        <v>100001.49946475789</v>
      </c>
      <c r="BD56" s="35">
        <f t="shared" si="13"/>
        <v>103218.29703701557</v>
      </c>
      <c r="BE56" s="35">
        <f t="shared" si="13"/>
        <v>107080.82693701847</v>
      </c>
      <c r="BF56" s="35">
        <f t="shared" si="13"/>
        <v>111140.91530052098</v>
      </c>
      <c r="BG56" s="35">
        <f t="shared" si="13"/>
        <v>114927.89173495065</v>
      </c>
      <c r="BH56" s="35">
        <f t="shared" si="13"/>
        <v>117445.62635073232</v>
      </c>
      <c r="BI56" s="35">
        <f t="shared" si="13"/>
        <v>121472.46679338346</v>
      </c>
      <c r="BJ56" s="35">
        <f t="shared" si="13"/>
        <v>126247.6837762767</v>
      </c>
      <c r="BK56" s="35">
        <f t="shared" si="13"/>
        <v>131724.24646647932</v>
      </c>
      <c r="BL56" s="35">
        <f t="shared" si="13"/>
        <v>139724.47319350461</v>
      </c>
      <c r="BM56" s="35">
        <f t="shared" si="13"/>
        <v>147122.66931238148</v>
      </c>
      <c r="BN56" s="35">
        <f t="shared" si="13"/>
        <v>149258.10895520996</v>
      </c>
      <c r="BO56" s="35">
        <f t="shared" si="13"/>
        <v>153876.26424625661</v>
      </c>
      <c r="BP56" s="35">
        <f t="shared" ref="BP56:BT56" si="14">+BP42</f>
        <v>159958.96857301198</v>
      </c>
      <c r="BQ56" s="35">
        <f t="shared" si="14"/>
        <v>169583.50781565535</v>
      </c>
      <c r="BR56" s="35">
        <f t="shared" si="14"/>
        <v>178475.73426054188</v>
      </c>
      <c r="BS56" s="35">
        <f t="shared" si="14"/>
        <v>189520.51013536874</v>
      </c>
      <c r="BT56" s="35">
        <f t="shared" si="14"/>
        <v>199734.24126709395</v>
      </c>
      <c r="BU56" s="35">
        <f t="shared" si="10"/>
        <v>12.386297573091028</v>
      </c>
    </row>
    <row r="57" spans="1:73" x14ac:dyDescent="0.25">
      <c r="A57" t="s">
        <v>466</v>
      </c>
      <c r="B57">
        <v>10</v>
      </c>
      <c r="C57" s="35">
        <f>+C39</f>
        <v>189</v>
      </c>
      <c r="D57" s="35">
        <f t="shared" ref="D57:BO57" si="15">+D39</f>
        <v>236.98000000000002</v>
      </c>
      <c r="E57" s="35">
        <f t="shared" si="15"/>
        <v>290.32360000000006</v>
      </c>
      <c r="F57" s="35">
        <f t="shared" si="15"/>
        <v>329.06535200000008</v>
      </c>
      <c r="G57" s="35">
        <f t="shared" si="15"/>
        <v>363.83358864000007</v>
      </c>
      <c r="H57" s="35">
        <f t="shared" si="15"/>
        <v>404.34354268480007</v>
      </c>
      <c r="I57" s="35">
        <f t="shared" si="15"/>
        <v>442.5617050015361</v>
      </c>
      <c r="J57" s="35">
        <f t="shared" si="15"/>
        <v>503.90059810125962</v>
      </c>
      <c r="K57" s="35">
        <f t="shared" si="15"/>
        <v>563.19849044303294</v>
      </c>
      <c r="L57" s="35">
        <f t="shared" si="15"/>
        <v>620.82276216328705</v>
      </c>
      <c r="M57" s="35">
        <f t="shared" si="15"/>
        <v>675.07466497389544</v>
      </c>
      <c r="N57" s="35">
        <f t="shared" si="15"/>
        <v>732.56122527859429</v>
      </c>
      <c r="O57" s="35">
        <f t="shared" si="15"/>
        <v>739.70020472844737</v>
      </c>
      <c r="P57" s="35">
        <f t="shared" si="15"/>
        <v>826.5541678773269</v>
      </c>
      <c r="Q57" s="35">
        <f t="shared" si="15"/>
        <v>939.77441765940807</v>
      </c>
      <c r="R57" s="35">
        <f t="shared" si="15"/>
        <v>1044.6150224807147</v>
      </c>
      <c r="S57" s="35">
        <f t="shared" si="15"/>
        <v>1198.5843184341861</v>
      </c>
      <c r="T57" s="35">
        <f t="shared" si="15"/>
        <v>1548.8391411160328</v>
      </c>
      <c r="U57" s="35">
        <f t="shared" si="15"/>
        <v>2106.0480957151467</v>
      </c>
      <c r="V57" s="35">
        <f t="shared" si="15"/>
        <v>2731.9594384864204</v>
      </c>
      <c r="W57" s="35">
        <f t="shared" si="15"/>
        <v>3527.2067395588647</v>
      </c>
      <c r="X57" s="35">
        <f t="shared" si="15"/>
        <v>4010.3095264382691</v>
      </c>
      <c r="Y57" s="35">
        <f t="shared" si="15"/>
        <v>4442.453811679381</v>
      </c>
      <c r="Z57" s="35">
        <f t="shared" si="15"/>
        <v>4966.812125577093</v>
      </c>
      <c r="AA57" s="35">
        <f t="shared" si="15"/>
        <v>5636.7859429732162</v>
      </c>
      <c r="AB57" s="35">
        <f t="shared" si="15"/>
        <v>6480.1644732380373</v>
      </c>
      <c r="AC57" s="35">
        <f t="shared" si="15"/>
        <v>7596.7348680551913</v>
      </c>
      <c r="AD57" s="35">
        <f t="shared" si="15"/>
        <v>9059.3225918052576</v>
      </c>
      <c r="AE57" s="35">
        <f t="shared" si="15"/>
        <v>10718.644525280311</v>
      </c>
      <c r="AF57" s="35">
        <f t="shared" si="15"/>
        <v>12579.288510729855</v>
      </c>
      <c r="AG57" s="35">
        <f t="shared" si="15"/>
        <v>14554.016578798482</v>
      </c>
      <c r="AH57" s="35">
        <f t="shared" si="15"/>
        <v>16101.293594614757</v>
      </c>
      <c r="AI57" s="35">
        <f t="shared" si="15"/>
        <v>18278.060747584103</v>
      </c>
      <c r="AJ57" s="35">
        <f t="shared" si="15"/>
        <v>20327.009813018965</v>
      </c>
      <c r="AK57" s="35">
        <f t="shared" si="15"/>
        <v>22876.148046675553</v>
      </c>
      <c r="AL57" s="35">
        <f t="shared" si="15"/>
        <v>25873.441398273953</v>
      </c>
      <c r="AM57" s="35">
        <f t="shared" si="15"/>
        <v>28457.221946584643</v>
      </c>
      <c r="AN57" s="35">
        <f t="shared" si="15"/>
        <v>30466.921996199409</v>
      </c>
      <c r="AO57" s="35">
        <f t="shared" si="15"/>
        <v>33898.876036883521</v>
      </c>
      <c r="AP57" s="35">
        <f t="shared" si="15"/>
        <v>36438.07835024449</v>
      </c>
      <c r="AQ57" s="35">
        <f t="shared" si="15"/>
        <v>38964.224247200487</v>
      </c>
      <c r="AR57" s="35">
        <f t="shared" si="15"/>
        <v>41429.663882704401</v>
      </c>
      <c r="AS57" s="35">
        <f t="shared" si="15"/>
        <v>44466.324383817613</v>
      </c>
      <c r="AT57" s="35">
        <f t="shared" si="15"/>
        <v>47898.385994730445</v>
      </c>
      <c r="AU57" s="35">
        <f t="shared" si="15"/>
        <v>50369.67651567897</v>
      </c>
      <c r="AV57" s="35">
        <f t="shared" si="15"/>
        <v>52888.134742856761</v>
      </c>
      <c r="AW57" s="35">
        <f t="shared" si="15"/>
        <v>55486.270489142546</v>
      </c>
      <c r="AX57" s="35">
        <f t="shared" si="15"/>
        <v>59401.74180109689</v>
      </c>
      <c r="AY57" s="35">
        <f t="shared" si="15"/>
        <v>63399.428276899453</v>
      </c>
      <c r="AZ57" s="35">
        <f t="shared" si="15"/>
        <v>65539.531187057553</v>
      </c>
      <c r="BA57" s="35">
        <f t="shared" si="15"/>
        <v>66870.415573387203</v>
      </c>
      <c r="BB57" s="35">
        <f t="shared" si="15"/>
        <v>66894.740770177508</v>
      </c>
      <c r="BC57" s="35">
        <f t="shared" si="15"/>
        <v>67057.687431545564</v>
      </c>
      <c r="BD57" s="35">
        <f t="shared" si="15"/>
        <v>65339.303693867369</v>
      </c>
      <c r="BE57" s="35">
        <f t="shared" si="15"/>
        <v>63092.229028971247</v>
      </c>
      <c r="BF57" s="35">
        <f t="shared" si="15"/>
        <v>58257.627803756426</v>
      </c>
      <c r="BG57" s="35">
        <f t="shared" si="15"/>
        <v>52232.25479908027</v>
      </c>
      <c r="BH57" s="35">
        <f t="shared" si="15"/>
        <v>47928.448935245826</v>
      </c>
      <c r="BI57" s="35">
        <f t="shared" si="15"/>
        <v>44362.328126901579</v>
      </c>
      <c r="BJ57" s="35">
        <f t="shared" si="15"/>
        <v>41137.109064059296</v>
      </c>
      <c r="BK57" s="35">
        <f t="shared" si="15"/>
        <v>37854.429432528625</v>
      </c>
      <c r="BL57" s="35">
        <f t="shared" si="15"/>
        <v>37394.632134673477</v>
      </c>
      <c r="BM57" s="35">
        <f t="shared" si="15"/>
        <v>37559.59835043225</v>
      </c>
      <c r="BN57" s="35">
        <f t="shared" si="15"/>
        <v>36316.870647354444</v>
      </c>
      <c r="BO57" s="35">
        <f t="shared" si="15"/>
        <v>35989.833930830646</v>
      </c>
      <c r="BP57" s="35">
        <f t="shared" ref="BP57:BT57" si="16">+BP39</f>
        <v>36738.663823281131</v>
      </c>
      <c r="BQ57" s="35">
        <f t="shared" si="16"/>
        <v>37356.70433509053</v>
      </c>
      <c r="BR57" s="35">
        <f t="shared" si="16"/>
        <v>37813.497554774236</v>
      </c>
      <c r="BS57" s="35">
        <f t="shared" si="16"/>
        <v>37542.067994914876</v>
      </c>
      <c r="BT57" s="35">
        <f t="shared" si="16"/>
        <v>37368.495755830198</v>
      </c>
      <c r="BU57" s="35">
        <f t="shared" si="10"/>
        <v>1.8383665920157408</v>
      </c>
    </row>
    <row r="58" spans="1:73" x14ac:dyDescent="0.25">
      <c r="A58" t="s">
        <v>467</v>
      </c>
      <c r="B58">
        <v>11</v>
      </c>
      <c r="C58" s="35">
        <f>+C29</f>
        <v>1050</v>
      </c>
      <c r="D58" s="35">
        <f t="shared" ref="D58:BO58" si="17">+D29</f>
        <v>1389</v>
      </c>
      <c r="E58" s="35">
        <f t="shared" si="17"/>
        <v>1724.98</v>
      </c>
      <c r="F58" s="35">
        <f t="shared" si="17"/>
        <v>1925.4836</v>
      </c>
      <c r="G58" s="35">
        <f t="shared" si="17"/>
        <v>2151.8965520000002</v>
      </c>
      <c r="H58" s="35">
        <f t="shared" si="17"/>
        <v>2420.5551726400004</v>
      </c>
      <c r="I58" s="35">
        <f t="shared" si="17"/>
        <v>2656.8552415648005</v>
      </c>
      <c r="J58" s="35">
        <f t="shared" si="17"/>
        <v>2927.6212980831365</v>
      </c>
      <c r="K58" s="35">
        <f t="shared" si="17"/>
        <v>3132.649464428172</v>
      </c>
      <c r="L58" s="35">
        <f t="shared" si="17"/>
        <v>3404.7725608311011</v>
      </c>
      <c r="M58" s="35">
        <f t="shared" si="17"/>
        <v>3791.913499881503</v>
      </c>
      <c r="N58" s="35">
        <f t="shared" si="17"/>
        <v>4391.3690699028321</v>
      </c>
      <c r="O58" s="35">
        <f t="shared" si="17"/>
        <v>4832.9226373203219</v>
      </c>
      <c r="P58" s="35">
        <f t="shared" si="17"/>
        <v>5164.9965626026642</v>
      </c>
      <c r="Q58" s="35">
        <f t="shared" si="17"/>
        <v>5430.2971813341846</v>
      </c>
      <c r="R58" s="35">
        <f t="shared" si="17"/>
        <v>5470.8436886940317</v>
      </c>
      <c r="S58" s="35">
        <f t="shared" si="17"/>
        <v>5397.0918247291065</v>
      </c>
      <c r="T58" s="35">
        <f t="shared" si="17"/>
        <v>5388.6152962778679</v>
      </c>
      <c r="U58" s="35">
        <f t="shared" si="17"/>
        <v>5382.6645429478522</v>
      </c>
      <c r="V58" s="35">
        <f t="shared" si="17"/>
        <v>5401.7849252172391</v>
      </c>
      <c r="W58" s="35">
        <f t="shared" si="17"/>
        <v>5703.4636386781367</v>
      </c>
      <c r="X58" s="35">
        <f t="shared" si="17"/>
        <v>5915.8401837160727</v>
      </c>
      <c r="Y58" s="35">
        <f t="shared" si="17"/>
        <v>6018.98895064718</v>
      </c>
      <c r="Z58" s="35">
        <f t="shared" si="17"/>
        <v>6316.5709395306876</v>
      </c>
      <c r="AA58" s="35">
        <f t="shared" si="17"/>
        <v>6404.5881704151643</v>
      </c>
      <c r="AB58" s="35">
        <f t="shared" si="17"/>
        <v>6371.7622997404351</v>
      </c>
      <c r="AC58" s="35">
        <f t="shared" si="17"/>
        <v>6544.8450857871576</v>
      </c>
      <c r="AD58" s="35">
        <f t="shared" si="17"/>
        <v>7281.7729703454697</v>
      </c>
      <c r="AE58" s="35">
        <f t="shared" si="17"/>
        <v>8533.0538356832858</v>
      </c>
      <c r="AF58" s="35">
        <f t="shared" si="17"/>
        <v>9282.1041452602949</v>
      </c>
      <c r="AG58" s="35">
        <f t="shared" si="17"/>
        <v>10293.325399113442</v>
      </c>
      <c r="AH58" s="35">
        <f t="shared" si="17"/>
        <v>11246.526827273023</v>
      </c>
      <c r="AI58" s="35">
        <f t="shared" si="17"/>
        <v>13414.151998363879</v>
      </c>
      <c r="AJ58" s="35">
        <f t="shared" si="17"/>
        <v>16138.604638658382</v>
      </c>
      <c r="AK58" s="35">
        <f t="shared" si="17"/>
        <v>18891.655803699876</v>
      </c>
      <c r="AL58" s="35">
        <f t="shared" si="17"/>
        <v>21583.1577590339</v>
      </c>
      <c r="AM58" s="35">
        <f t="shared" si="17"/>
        <v>22394.1893624078</v>
      </c>
      <c r="AN58" s="35">
        <f t="shared" si="17"/>
        <v>25863.235277174397</v>
      </c>
      <c r="AO58" s="35">
        <f t="shared" si="17"/>
        <v>29722.852927283006</v>
      </c>
      <c r="AP58" s="35">
        <f t="shared" si="17"/>
        <v>32640.739400372066</v>
      </c>
      <c r="AQ58" s="35">
        <f t="shared" si="17"/>
        <v>36332.406308305101</v>
      </c>
      <c r="AR58" s="35">
        <f t="shared" si="17"/>
        <v>35998.573172810182</v>
      </c>
      <c r="AS58" s="35">
        <f t="shared" si="17"/>
        <v>35071.830001704351</v>
      </c>
      <c r="AT58" s="35">
        <f t="shared" si="17"/>
        <v>34796.900601397574</v>
      </c>
      <c r="AU58" s="35">
        <f t="shared" si="17"/>
        <v>33432.458493146012</v>
      </c>
      <c r="AV58" s="35">
        <f t="shared" si="17"/>
        <v>31984.615964379733</v>
      </c>
      <c r="AW58" s="35">
        <f t="shared" si="17"/>
        <v>31281.385090791384</v>
      </c>
      <c r="AX58" s="35">
        <f t="shared" si="17"/>
        <v>31192.735774448938</v>
      </c>
      <c r="AY58" s="35">
        <f t="shared" si="17"/>
        <v>31183.043335048133</v>
      </c>
      <c r="AZ58" s="35">
        <f t="shared" si="17"/>
        <v>31292.09553473947</v>
      </c>
      <c r="BA58" s="35">
        <f t="shared" si="17"/>
        <v>31456.518338486367</v>
      </c>
      <c r="BB58" s="35">
        <f t="shared" si="17"/>
        <v>31501.345037558822</v>
      </c>
      <c r="BC58" s="35">
        <f t="shared" si="17"/>
        <v>30922.102930798235</v>
      </c>
      <c r="BD58" s="35">
        <f t="shared" si="17"/>
        <v>29034.124403254555</v>
      </c>
      <c r="BE58" s="35">
        <f t="shared" si="17"/>
        <v>27616.982010668737</v>
      </c>
      <c r="BF58" s="35">
        <f t="shared" si="17"/>
        <v>27369.925248748365</v>
      </c>
      <c r="BG58" s="35">
        <f t="shared" si="17"/>
        <v>27543.338703973659</v>
      </c>
      <c r="BH58" s="35">
        <f t="shared" si="17"/>
        <v>30513.537737258401</v>
      </c>
      <c r="BI58" s="35">
        <f t="shared" si="17"/>
        <v>33262.100944551887</v>
      </c>
      <c r="BJ58" s="35">
        <f t="shared" si="17"/>
        <v>35673.922774532548</v>
      </c>
      <c r="BK58" s="35">
        <f t="shared" si="17"/>
        <v>37957.616675116689</v>
      </c>
      <c r="BL58" s="35">
        <f t="shared" si="17"/>
        <v>35472.245673595688</v>
      </c>
      <c r="BM58" s="35">
        <f t="shared" si="17"/>
        <v>33819.241452348462</v>
      </c>
      <c r="BN58" s="35">
        <f t="shared" si="17"/>
        <v>31475.777990925741</v>
      </c>
      <c r="BO58" s="35">
        <f t="shared" si="17"/>
        <v>29252.137952559111</v>
      </c>
      <c r="BP58" s="35">
        <f t="shared" ref="BP58:BT58" si="18">+BP29</f>
        <v>27152.753121098474</v>
      </c>
      <c r="BQ58" s="35">
        <f t="shared" si="18"/>
        <v>26164.25755930075</v>
      </c>
      <c r="BR58" s="35">
        <f t="shared" si="18"/>
        <v>25190.691198626617</v>
      </c>
      <c r="BS58" s="35">
        <f t="shared" si="18"/>
        <v>24693.366782873829</v>
      </c>
      <c r="BT58" s="35">
        <f t="shared" si="18"/>
        <v>24285.560761956542</v>
      </c>
      <c r="BU58" s="35">
        <f t="shared" si="10"/>
        <v>1.5048116801735731</v>
      </c>
    </row>
    <row r="59" spans="1:73" x14ac:dyDescent="0.25">
      <c r="A59" t="s">
        <v>468</v>
      </c>
      <c r="B59">
        <v>13</v>
      </c>
      <c r="C59" s="35">
        <f>+C11+C12</f>
        <v>2331</v>
      </c>
      <c r="D59" s="35">
        <f t="shared" ref="D59:BO59" si="19">+D11+D12</f>
        <v>2653.2473</v>
      </c>
      <c r="E59" s="35">
        <f t="shared" si="19"/>
        <v>2948.9445225899999</v>
      </c>
      <c r="F59" s="35">
        <f t="shared" si="19"/>
        <v>3119.5263098684968</v>
      </c>
      <c r="G59" s="35">
        <f t="shared" si="19"/>
        <v>3315.4657472535555</v>
      </c>
      <c r="H59" s="35">
        <f t="shared" si="19"/>
        <v>3669.4375382304042</v>
      </c>
      <c r="I59" s="35">
        <f t="shared" si="19"/>
        <v>4090.950115974676</v>
      </c>
      <c r="J59" s="35">
        <f t="shared" si="19"/>
        <v>4539.8099903397979</v>
      </c>
      <c r="K59" s="35">
        <f t="shared" si="19"/>
        <v>4999.5094142256385</v>
      </c>
      <c r="L59" s="35">
        <f t="shared" si="19"/>
        <v>5359.0544009411478</v>
      </c>
      <c r="M59" s="35">
        <f t="shared" si="19"/>
        <v>5806.6291123748442</v>
      </c>
      <c r="N59" s="35">
        <f t="shared" si="19"/>
        <v>6399.1612227700707</v>
      </c>
      <c r="O59" s="35">
        <f t="shared" si="19"/>
        <v>6856.3581386420556</v>
      </c>
      <c r="P59" s="35">
        <f t="shared" si="19"/>
        <v>7176.6300973285788</v>
      </c>
      <c r="Q59" s="35">
        <f t="shared" si="19"/>
        <v>7442.5331174035482</v>
      </c>
      <c r="R59" s="35">
        <f t="shared" si="19"/>
        <v>7624.0528305376429</v>
      </c>
      <c r="S59" s="35">
        <f t="shared" si="19"/>
        <v>7717.9271859773407</v>
      </c>
      <c r="T59" s="35">
        <f t="shared" si="19"/>
        <v>7886.1932630232186</v>
      </c>
      <c r="U59" s="35">
        <f t="shared" si="19"/>
        <v>8181.0293408039897</v>
      </c>
      <c r="V59" s="35">
        <f t="shared" si="19"/>
        <v>8638.8289502522639</v>
      </c>
      <c r="W59" s="35">
        <f t="shared" si="19"/>
        <v>9258.6483355141318</v>
      </c>
      <c r="X59" s="35">
        <f t="shared" si="19"/>
        <v>9813.6302831474859</v>
      </c>
      <c r="Y59" s="35">
        <f t="shared" si="19"/>
        <v>10616.720386182862</v>
      </c>
      <c r="Z59" s="35">
        <f t="shared" si="19"/>
        <v>11747.157126769895</v>
      </c>
      <c r="AA59" s="35">
        <f t="shared" si="19"/>
        <v>13217.126637245094</v>
      </c>
      <c r="AB59" s="35">
        <f t="shared" si="19"/>
        <v>14732.139210463618</v>
      </c>
      <c r="AC59" s="35">
        <f t="shared" si="19"/>
        <v>16296.169230240173</v>
      </c>
      <c r="AD59" s="35">
        <f t="shared" si="19"/>
        <v>18406.132332084424</v>
      </c>
      <c r="AE59" s="35">
        <f t="shared" si="19"/>
        <v>21070.293641751312</v>
      </c>
      <c r="AF59" s="35">
        <f t="shared" si="19"/>
        <v>24331.188922596259</v>
      </c>
      <c r="AG59" s="35">
        <f t="shared" si="19"/>
        <v>28026.652653476922</v>
      </c>
      <c r="AH59" s="35">
        <f t="shared" si="19"/>
        <v>31445.443792025519</v>
      </c>
      <c r="AI59" s="35">
        <f t="shared" si="19"/>
        <v>35243.999888383696</v>
      </c>
      <c r="AJ59" s="35">
        <f t="shared" si="19"/>
        <v>40272.038673903917</v>
      </c>
      <c r="AK59" s="35">
        <f t="shared" si="19"/>
        <v>44942.315358660548</v>
      </c>
      <c r="AL59" s="35">
        <f t="shared" si="19"/>
        <v>49715.33373276818</v>
      </c>
      <c r="AM59" s="35">
        <f t="shared" si="19"/>
        <v>53566.947692780392</v>
      </c>
      <c r="AN59" s="35">
        <f t="shared" si="19"/>
        <v>56459.413563914008</v>
      </c>
      <c r="AO59" s="35">
        <f t="shared" si="19"/>
        <v>58396.034418098912</v>
      </c>
      <c r="AP59" s="35">
        <f t="shared" si="19"/>
        <v>60025.871422528166</v>
      </c>
      <c r="AQ59" s="35">
        <f t="shared" si="19"/>
        <v>60888.296300489812</v>
      </c>
      <c r="AR59" s="35">
        <f t="shared" si="19"/>
        <v>60908.735943199979</v>
      </c>
      <c r="AS59" s="35">
        <f t="shared" si="19"/>
        <v>61863.092279313867</v>
      </c>
      <c r="AT59" s="35">
        <f t="shared" si="19"/>
        <v>63780.525432451461</v>
      </c>
      <c r="AU59" s="35">
        <f t="shared" si="19"/>
        <v>65744.958334190844</v>
      </c>
      <c r="AV59" s="35">
        <f t="shared" si="19"/>
        <v>67732.622039373819</v>
      </c>
      <c r="AW59" s="35">
        <f t="shared" si="19"/>
        <v>69707.587998488336</v>
      </c>
      <c r="AX59" s="35">
        <f t="shared" si="19"/>
        <v>71166.902495053029</v>
      </c>
      <c r="AY59" s="35">
        <f t="shared" si="19"/>
        <v>73097.110603714216</v>
      </c>
      <c r="AZ59" s="35">
        <f t="shared" si="19"/>
        <v>75605.27577307116</v>
      </c>
      <c r="BA59" s="35">
        <f t="shared" si="19"/>
        <v>79101.178207363366</v>
      </c>
      <c r="BB59" s="35">
        <f t="shared" si="19"/>
        <v>80511.534337576202</v>
      </c>
      <c r="BC59" s="35">
        <f t="shared" si="19"/>
        <v>82239.490442455353</v>
      </c>
      <c r="BD59" s="35">
        <f t="shared" si="19"/>
        <v>84414.522452163365</v>
      </c>
      <c r="BE59" s="35">
        <f t="shared" si="19"/>
        <v>86854.020361525763</v>
      </c>
      <c r="BF59" s="35">
        <f t="shared" si="19"/>
        <v>88980.884242674991</v>
      </c>
      <c r="BG59" s="35">
        <f t="shared" si="19"/>
        <v>89742.010348607713</v>
      </c>
      <c r="BH59" s="35">
        <f t="shared" si="19"/>
        <v>91521.366622357862</v>
      </c>
      <c r="BI59" s="35">
        <f t="shared" si="19"/>
        <v>93819.934325379552</v>
      </c>
      <c r="BJ59" s="35">
        <f t="shared" si="19"/>
        <v>97655.775846781311</v>
      </c>
      <c r="BK59" s="35">
        <f t="shared" si="19"/>
        <v>103895.66470992024</v>
      </c>
      <c r="BL59" s="35">
        <f t="shared" si="19"/>
        <v>111845.36352207405</v>
      </c>
      <c r="BM59" s="35">
        <f t="shared" si="19"/>
        <v>121041.81139127127</v>
      </c>
      <c r="BN59" s="35">
        <f t="shared" si="19"/>
        <v>124766.28313393205</v>
      </c>
      <c r="BO59" s="35">
        <f t="shared" si="19"/>
        <v>127023.56169403656</v>
      </c>
      <c r="BP59" s="35">
        <f t="shared" ref="BP59:BT59" si="20">+BP11+BP12</f>
        <v>132239.13886712419</v>
      </c>
      <c r="BQ59" s="35">
        <f t="shared" si="20"/>
        <v>140374.2580897233</v>
      </c>
      <c r="BR59" s="35">
        <f t="shared" si="20"/>
        <v>147288.66846834088</v>
      </c>
      <c r="BS59" s="35">
        <f t="shared" si="20"/>
        <v>154632.07177644485</v>
      </c>
      <c r="BT59" s="35">
        <f t="shared" si="20"/>
        <v>160559.14672614131</v>
      </c>
      <c r="BU59" s="35">
        <f t="shared" si="10"/>
        <v>3.9868641373296763</v>
      </c>
    </row>
    <row r="60" spans="1:73" x14ac:dyDescent="0.25">
      <c r="A60" t="s">
        <v>469</v>
      </c>
      <c r="B60">
        <v>14</v>
      </c>
      <c r="C60" s="35">
        <f>+C13+C14</f>
        <v>1087</v>
      </c>
      <c r="D60" s="35">
        <f t="shared" ref="D60:BO60" si="21">+D13+D14</f>
        <v>1130.8324</v>
      </c>
      <c r="E60" s="35">
        <f t="shared" si="21"/>
        <v>1243.7078220799999</v>
      </c>
      <c r="F60" s="35">
        <f t="shared" si="21"/>
        <v>1334.4225714409761</v>
      </c>
      <c r="G60" s="35">
        <f t="shared" si="21"/>
        <v>1487.1401176790889</v>
      </c>
      <c r="H60" s="35">
        <f t="shared" si="21"/>
        <v>1580.1591737155977</v>
      </c>
      <c r="I60" s="35">
        <f t="shared" si="21"/>
        <v>1757.3275896763876</v>
      </c>
      <c r="J60" s="35">
        <f t="shared" si="21"/>
        <v>1926.4906503439533</v>
      </c>
      <c r="K60" s="35">
        <f t="shared" si="21"/>
        <v>2230.2687648870415</v>
      </c>
      <c r="L60" s="35">
        <f t="shared" si="21"/>
        <v>2481.0038565973036</v>
      </c>
      <c r="M60" s="35">
        <f t="shared" si="21"/>
        <v>2736.8588787317658</v>
      </c>
      <c r="N60" s="35">
        <f t="shared" si="21"/>
        <v>3156.6904061239634</v>
      </c>
      <c r="O60" s="35">
        <f t="shared" si="21"/>
        <v>3572.5993008889027</v>
      </c>
      <c r="P60" s="35">
        <f t="shared" si="21"/>
        <v>3889.3482697855425</v>
      </c>
      <c r="Q60" s="35">
        <f t="shared" si="21"/>
        <v>4156.7139742378322</v>
      </c>
      <c r="R60" s="35">
        <f t="shared" si="21"/>
        <v>4332.1718400321479</v>
      </c>
      <c r="S60" s="35">
        <f t="shared" si="21"/>
        <v>4448.4266694452308</v>
      </c>
      <c r="T60" s="35">
        <f t="shared" si="21"/>
        <v>4556.8623625417895</v>
      </c>
      <c r="U60" s="35">
        <f t="shared" si="21"/>
        <v>4661.9262326183671</v>
      </c>
      <c r="V60" s="35">
        <f t="shared" si="21"/>
        <v>4781.3539662039502</v>
      </c>
      <c r="W60" s="35">
        <f t="shared" si="21"/>
        <v>4982.0252095974893</v>
      </c>
      <c r="X60" s="35">
        <f t="shared" si="21"/>
        <v>5376.3842438412776</v>
      </c>
      <c r="Y60" s="35">
        <f t="shared" si="21"/>
        <v>5922.0067262354096</v>
      </c>
      <c r="Z60" s="35">
        <f t="shared" si="21"/>
        <v>6595.1161300336653</v>
      </c>
      <c r="AA60" s="35">
        <f t="shared" si="21"/>
        <v>7383.5269832310369</v>
      </c>
      <c r="AB60" s="35">
        <f t="shared" si="21"/>
        <v>8311.1819385753079</v>
      </c>
      <c r="AC60" s="35">
        <f t="shared" si="21"/>
        <v>9420.30374551764</v>
      </c>
      <c r="AD60" s="35">
        <f t="shared" si="21"/>
        <v>10468.612741818855</v>
      </c>
      <c r="AE60" s="35">
        <f t="shared" si="21"/>
        <v>11573.571560978651</v>
      </c>
      <c r="AF60" s="35">
        <f t="shared" si="21"/>
        <v>12534.093280551455</v>
      </c>
      <c r="AG60" s="35">
        <f t="shared" si="21"/>
        <v>13456.554453494089</v>
      </c>
      <c r="AH60" s="35">
        <f t="shared" si="21"/>
        <v>14275.112164235887</v>
      </c>
      <c r="AI60" s="35">
        <f t="shared" si="21"/>
        <v>15131.548342695573</v>
      </c>
      <c r="AJ60" s="35">
        <f t="shared" si="21"/>
        <v>15920.597619733242</v>
      </c>
      <c r="AK60" s="35">
        <f t="shared" si="21"/>
        <v>16683.928645591037</v>
      </c>
      <c r="AL60" s="35">
        <f t="shared" si="21"/>
        <v>17762.630964570235</v>
      </c>
      <c r="AM60" s="35">
        <f t="shared" si="21"/>
        <v>18374.646500338087</v>
      </c>
      <c r="AN60" s="35">
        <f t="shared" si="21"/>
        <v>18738.079001803086</v>
      </c>
      <c r="AO60" s="35">
        <f t="shared" si="21"/>
        <v>19249.18387917244</v>
      </c>
      <c r="AP60" s="35">
        <f t="shared" si="21"/>
        <v>19955.470058647727</v>
      </c>
      <c r="AQ60" s="35">
        <f t="shared" si="21"/>
        <v>20290.299630107835</v>
      </c>
      <c r="AR60" s="35">
        <f t="shared" si="21"/>
        <v>21221.71767987647</v>
      </c>
      <c r="AS60" s="35">
        <f t="shared" si="21"/>
        <v>22308.862451823308</v>
      </c>
      <c r="AT60" s="35">
        <f t="shared" si="21"/>
        <v>23840.872304645356</v>
      </c>
      <c r="AU60" s="35">
        <f t="shared" si="21"/>
        <v>25107.000690915942</v>
      </c>
      <c r="AV60" s="35">
        <f t="shared" si="21"/>
        <v>27001.620573414613</v>
      </c>
      <c r="AW60" s="35">
        <f t="shared" si="21"/>
        <v>28602.550257302017</v>
      </c>
      <c r="AX60" s="35">
        <f t="shared" si="21"/>
        <v>29948.663364581218</v>
      </c>
      <c r="AY60" s="35">
        <f t="shared" si="21"/>
        <v>31558.172665800113</v>
      </c>
      <c r="AZ60" s="35">
        <f t="shared" si="21"/>
        <v>32444.749400825618</v>
      </c>
      <c r="BA60" s="35">
        <f t="shared" si="21"/>
        <v>33918.62762320679</v>
      </c>
      <c r="BB60" s="35">
        <f t="shared" si="21"/>
        <v>35023.411499084119</v>
      </c>
      <c r="BC60" s="35">
        <f t="shared" si="21"/>
        <v>36677.931708833436</v>
      </c>
      <c r="BD60" s="35">
        <f t="shared" si="21"/>
        <v>39245.683039207732</v>
      </c>
      <c r="BE60" s="35">
        <f t="shared" si="21"/>
        <v>43168.130484203437</v>
      </c>
      <c r="BF60" s="35">
        <f t="shared" si="21"/>
        <v>50505.584597527733</v>
      </c>
      <c r="BG60" s="35">
        <f t="shared" si="21"/>
        <v>58142.946492570911</v>
      </c>
      <c r="BH60" s="35">
        <f t="shared" si="21"/>
        <v>64040.898166395003</v>
      </c>
      <c r="BI60" s="35">
        <f t="shared" si="21"/>
        <v>64227.284486690725</v>
      </c>
      <c r="BJ60" s="35">
        <f t="shared" si="21"/>
        <v>65222.151890729059</v>
      </c>
      <c r="BK60" s="35">
        <f t="shared" si="21"/>
        <v>67673.670809722316</v>
      </c>
      <c r="BL60" s="35">
        <f t="shared" si="21"/>
        <v>73773.187574858253</v>
      </c>
      <c r="BM60" s="35">
        <f t="shared" si="21"/>
        <v>80107.807926602472</v>
      </c>
      <c r="BN60" s="35">
        <f t="shared" si="21"/>
        <v>83784.915206042482</v>
      </c>
      <c r="BO60" s="35">
        <f t="shared" si="21"/>
        <v>84358.796094111603</v>
      </c>
      <c r="BP60" s="35">
        <f t="shared" ref="BP60:BT60" si="22">+BP13+BP14</f>
        <v>88370.159675986142</v>
      </c>
      <c r="BQ60" s="35">
        <f t="shared" si="22"/>
        <v>95203.509656969749</v>
      </c>
      <c r="BR60" s="35">
        <f t="shared" si="22"/>
        <v>99418.579158494031</v>
      </c>
      <c r="BS60" s="35">
        <f t="shared" si="22"/>
        <v>103054.683358996</v>
      </c>
      <c r="BT60" s="35">
        <f t="shared" si="22"/>
        <v>107552.02685756001</v>
      </c>
      <c r="BU60" s="35">
        <f t="shared" si="10"/>
        <v>6.7555269862641056</v>
      </c>
    </row>
    <row r="61" spans="1:73" x14ac:dyDescent="0.25">
      <c r="A61" t="s">
        <v>470</v>
      </c>
      <c r="B61">
        <v>17</v>
      </c>
      <c r="C61" s="35">
        <f>+C15</f>
        <v>3826</v>
      </c>
      <c r="D61" s="35">
        <f t="shared" ref="D61:BO64" si="23">+D15</f>
        <v>4113.3149999999996</v>
      </c>
      <c r="E61" s="35">
        <f t="shared" si="23"/>
        <v>4249.4339124999988</v>
      </c>
      <c r="F61" s="35">
        <f t="shared" si="23"/>
        <v>4161.8782582187487</v>
      </c>
      <c r="G61" s="35">
        <f t="shared" si="23"/>
        <v>4323.0481715869519</v>
      </c>
      <c r="H61" s="35">
        <f t="shared" si="23"/>
        <v>4775.47477056755</v>
      </c>
      <c r="I61" s="35">
        <f t="shared" si="23"/>
        <v>5273.4791111730246</v>
      </c>
      <c r="J61" s="35">
        <f t="shared" si="23"/>
        <v>5998.4779200543289</v>
      </c>
      <c r="K61" s="35">
        <f t="shared" si="23"/>
        <v>6756.6643748476736</v>
      </c>
      <c r="L61" s="35">
        <f t="shared" si="23"/>
        <v>7174.9729889288328</v>
      </c>
      <c r="M61" s="35">
        <f t="shared" si="23"/>
        <v>8059.0387977850505</v>
      </c>
      <c r="N61" s="35">
        <f t="shared" si="23"/>
        <v>8845.8065450563809</v>
      </c>
      <c r="O61" s="35">
        <f t="shared" si="23"/>
        <v>8893.195243286973</v>
      </c>
      <c r="P61" s="35">
        <f t="shared" si="23"/>
        <v>9037.7788259843182</v>
      </c>
      <c r="Q61" s="35">
        <f t="shared" si="23"/>
        <v>9396.6509198012391</v>
      </c>
      <c r="R61" s="35">
        <f t="shared" si="23"/>
        <v>9573.5611821255861</v>
      </c>
      <c r="S61" s="35">
        <f t="shared" si="23"/>
        <v>9908.7999373152015</v>
      </c>
      <c r="T61" s="35">
        <f t="shared" si="23"/>
        <v>10510.971944994089</v>
      </c>
      <c r="U61" s="35">
        <f t="shared" si="23"/>
        <v>11177.377881732313</v>
      </c>
      <c r="V61" s="35">
        <f t="shared" si="23"/>
        <v>12338.149091220104</v>
      </c>
      <c r="W61" s="35">
        <f t="shared" si="23"/>
        <v>13970.725827545641</v>
      </c>
      <c r="X61" s="35">
        <f t="shared" si="23"/>
        <v>16300.311913671299</v>
      </c>
      <c r="Y61" s="35">
        <f t="shared" si="23"/>
        <v>18021.523704246567</v>
      </c>
      <c r="Z61" s="35">
        <f t="shared" si="23"/>
        <v>19549.887050476362</v>
      </c>
      <c r="AA61" s="35">
        <f t="shared" si="23"/>
        <v>20898.025886793006</v>
      </c>
      <c r="AB61" s="35">
        <f t="shared" si="23"/>
        <v>21294.017715660862</v>
      </c>
      <c r="AC61" s="35">
        <f t="shared" si="23"/>
        <v>22186.500545492407</v>
      </c>
      <c r="AD61" s="35">
        <f t="shared" si="23"/>
        <v>24003.654228669584</v>
      </c>
      <c r="AE61" s="35">
        <f t="shared" si="23"/>
        <v>26781.206585657557</v>
      </c>
      <c r="AF61" s="35">
        <f t="shared" si="23"/>
        <v>29261.508778914504</v>
      </c>
      <c r="AG61" s="35">
        <f t="shared" si="23"/>
        <v>31749.973953497476</v>
      </c>
      <c r="AH61" s="35">
        <f t="shared" si="23"/>
        <v>34762.602144194032</v>
      </c>
      <c r="AI61" s="35">
        <f t="shared" si="23"/>
        <v>39349.18338153026</v>
      </c>
      <c r="AJ61" s="35">
        <f t="shared" si="23"/>
        <v>45603.908417292798</v>
      </c>
      <c r="AK61" s="35">
        <f t="shared" si="23"/>
        <v>52908.429636174427</v>
      </c>
      <c r="AL61" s="35">
        <f t="shared" si="23"/>
        <v>60333.147005743056</v>
      </c>
      <c r="AM61" s="35">
        <f t="shared" si="23"/>
        <v>64800.336497539531</v>
      </c>
      <c r="AN61" s="35">
        <f t="shared" si="23"/>
        <v>65897.295276590943</v>
      </c>
      <c r="AO61" s="35">
        <f t="shared" si="23"/>
        <v>68878.876605208556</v>
      </c>
      <c r="AP61" s="35">
        <f t="shared" si="23"/>
        <v>72638.214221070506</v>
      </c>
      <c r="AQ61" s="35">
        <f t="shared" si="23"/>
        <v>76526.032978989359</v>
      </c>
      <c r="AR61" s="35">
        <f t="shared" si="23"/>
        <v>79355.593939063154</v>
      </c>
      <c r="AS61" s="35">
        <f t="shared" si="23"/>
        <v>83192.533681527915</v>
      </c>
      <c r="AT61" s="35">
        <f t="shared" si="23"/>
        <v>89464.448305540747</v>
      </c>
      <c r="AU61" s="35">
        <f t="shared" si="23"/>
        <v>94333.053388112006</v>
      </c>
      <c r="AV61" s="35">
        <f t="shared" si="23"/>
        <v>98326.25434806828</v>
      </c>
      <c r="AW61" s="35">
        <f t="shared" si="23"/>
        <v>103025.28819042991</v>
      </c>
      <c r="AX61" s="35">
        <f t="shared" si="23"/>
        <v>108890.69038710224</v>
      </c>
      <c r="AY61" s="35">
        <f t="shared" si="23"/>
        <v>117513.58081468221</v>
      </c>
      <c r="AZ61" s="35">
        <f t="shared" si="23"/>
        <v>129116.16716488363</v>
      </c>
      <c r="BA61" s="35">
        <f t="shared" si="23"/>
        <v>140316.43668718537</v>
      </c>
      <c r="BB61" s="35">
        <f t="shared" si="23"/>
        <v>152337.67319300515</v>
      </c>
      <c r="BC61" s="35">
        <f t="shared" si="23"/>
        <v>163239.30822686202</v>
      </c>
      <c r="BD61" s="35">
        <f t="shared" si="23"/>
        <v>171956.49296907141</v>
      </c>
      <c r="BE61" s="35">
        <f t="shared" si="23"/>
        <v>180345.82258036014</v>
      </c>
      <c r="BF61" s="35">
        <f t="shared" si="23"/>
        <v>183437.45931426602</v>
      </c>
      <c r="BG61" s="35">
        <f t="shared" si="23"/>
        <v>183819.37054826843</v>
      </c>
      <c r="BH61" s="35">
        <f t="shared" si="23"/>
        <v>183813.49765610555</v>
      </c>
      <c r="BI61" s="35">
        <f t="shared" si="23"/>
        <v>184185.34419323262</v>
      </c>
      <c r="BJ61" s="35">
        <f t="shared" si="23"/>
        <v>187267.63952956162</v>
      </c>
      <c r="BK61" s="35">
        <f t="shared" si="23"/>
        <v>191246.35368719031</v>
      </c>
      <c r="BL61" s="35">
        <f t="shared" si="23"/>
        <v>195425.67536050949</v>
      </c>
      <c r="BM61" s="35">
        <f t="shared" si="23"/>
        <v>199453.03012884705</v>
      </c>
      <c r="BN61" s="35">
        <f t="shared" si="23"/>
        <v>195181.03393806328</v>
      </c>
      <c r="BO61" s="35">
        <f t="shared" si="23"/>
        <v>191105.35728065053</v>
      </c>
      <c r="BP61" s="35">
        <f t="shared" ref="BP61:BT64" si="24">+BP15</f>
        <v>193539.95101377083</v>
      </c>
      <c r="BQ61" s="35">
        <f t="shared" si="24"/>
        <v>200364.3070145839</v>
      </c>
      <c r="BR61" s="35">
        <f t="shared" si="24"/>
        <v>206789.67940529736</v>
      </c>
      <c r="BS61" s="35">
        <f t="shared" si="24"/>
        <v>213214.94367814841</v>
      </c>
      <c r="BT61" s="35">
        <f t="shared" si="24"/>
        <v>219444.11307757522</v>
      </c>
      <c r="BU61" s="35">
        <f t="shared" si="10"/>
        <v>4.8119584635066719</v>
      </c>
    </row>
    <row r="62" spans="1:73" x14ac:dyDescent="0.25">
      <c r="A62" t="s">
        <v>471</v>
      </c>
      <c r="B62">
        <v>18</v>
      </c>
      <c r="C62" s="35">
        <f>+C16</f>
        <v>5454</v>
      </c>
      <c r="D62" s="35">
        <f t="shared" si="23"/>
        <v>6036.6926000000003</v>
      </c>
      <c r="E62" s="35">
        <f t="shared" si="23"/>
        <v>6608.3095929400006</v>
      </c>
      <c r="F62" s="35">
        <f t="shared" si="23"/>
        <v>6902.9928739078869</v>
      </c>
      <c r="G62" s="35">
        <f t="shared" si="23"/>
        <v>7349.294308607984</v>
      </c>
      <c r="H62" s="35">
        <f t="shared" si="23"/>
        <v>7950.5820653905012</v>
      </c>
      <c r="I62" s="35">
        <f t="shared" si="23"/>
        <v>8327.8770544487415</v>
      </c>
      <c r="J62" s="35">
        <f t="shared" si="23"/>
        <v>8746.2729301350773</v>
      </c>
      <c r="K62" s="35">
        <f t="shared" si="23"/>
        <v>8987.5321910381499</v>
      </c>
      <c r="L62" s="35">
        <f t="shared" si="23"/>
        <v>9474.9176221421167</v>
      </c>
      <c r="M62" s="35">
        <f t="shared" si="23"/>
        <v>10161.053615299264</v>
      </c>
      <c r="N62" s="35">
        <f t="shared" si="23"/>
        <v>10791.448987561911</v>
      </c>
      <c r="O62" s="35">
        <f t="shared" si="23"/>
        <v>11198.850596944278</v>
      </c>
      <c r="P62" s="35">
        <f t="shared" si="23"/>
        <v>11689.249100399324</v>
      </c>
      <c r="Q62" s="35">
        <f t="shared" si="23"/>
        <v>12395.087518148153</v>
      </c>
      <c r="R62" s="35">
        <f t="shared" si="23"/>
        <v>12957.15399502708</v>
      </c>
      <c r="S62" s="35">
        <f t="shared" si="23"/>
        <v>13650.271418139788</v>
      </c>
      <c r="T62" s="35">
        <f t="shared" si="23"/>
        <v>14297.928434929576</v>
      </c>
      <c r="U62" s="35">
        <f t="shared" si="23"/>
        <v>15207.812013288338</v>
      </c>
      <c r="V62" s="35">
        <f t="shared" si="23"/>
        <v>16732.886594718311</v>
      </c>
      <c r="W62" s="35">
        <f t="shared" si="23"/>
        <v>18458.725986802856</v>
      </c>
      <c r="X62" s="35">
        <f t="shared" si="23"/>
        <v>19867.631337563482</v>
      </c>
      <c r="Y62" s="35">
        <f t="shared" si="23"/>
        <v>21271.278546660687</v>
      </c>
      <c r="Z62" s="35">
        <f t="shared" si="23"/>
        <v>22811.209728499973</v>
      </c>
      <c r="AA62" s="35">
        <f t="shared" si="23"/>
        <v>24375.374005491627</v>
      </c>
      <c r="AB62" s="35">
        <f t="shared" si="23"/>
        <v>25648.272945525441</v>
      </c>
      <c r="AC62" s="35">
        <f t="shared" si="23"/>
        <v>27218.936004841769</v>
      </c>
      <c r="AD62" s="35">
        <f t="shared" si="23"/>
        <v>29244.663702742582</v>
      </c>
      <c r="AE62" s="35">
        <f t="shared" si="23"/>
        <v>31579.538874989823</v>
      </c>
      <c r="AF62" s="35">
        <f t="shared" si="23"/>
        <v>33481.688416978373</v>
      </c>
      <c r="AG62" s="35">
        <f t="shared" si="23"/>
        <v>35545.726341187903</v>
      </c>
      <c r="AH62" s="35">
        <f t="shared" si="23"/>
        <v>37936.961955411432</v>
      </c>
      <c r="AI62" s="35">
        <f t="shared" si="23"/>
        <v>42163.661177808513</v>
      </c>
      <c r="AJ62" s="35">
        <f t="shared" si="23"/>
        <v>47038.587710376458</v>
      </c>
      <c r="AK62" s="35">
        <f t="shared" si="23"/>
        <v>52523.90931743665</v>
      </c>
      <c r="AL62" s="35">
        <f t="shared" si="23"/>
        <v>58300.694266808932</v>
      </c>
      <c r="AM62" s="35">
        <f t="shared" si="23"/>
        <v>64044.89268790093</v>
      </c>
      <c r="AN62" s="35">
        <f t="shared" si="23"/>
        <v>69669.864251778345</v>
      </c>
      <c r="AO62" s="35">
        <f t="shared" si="23"/>
        <v>76719.901247419999</v>
      </c>
      <c r="AP62" s="35">
        <f t="shared" si="23"/>
        <v>84427.079428811005</v>
      </c>
      <c r="AQ62" s="35">
        <f t="shared" si="23"/>
        <v>92638.6475397006</v>
      </c>
      <c r="AR62" s="35">
        <f t="shared" si="23"/>
        <v>101605.60297835748</v>
      </c>
      <c r="AS62" s="35">
        <f t="shared" si="23"/>
        <v>111704.06531128882</v>
      </c>
      <c r="AT62" s="35">
        <f t="shared" si="23"/>
        <v>123577.37617769495</v>
      </c>
      <c r="AU62" s="35">
        <f t="shared" si="23"/>
        <v>133155.54869377462</v>
      </c>
      <c r="AV62" s="35">
        <f t="shared" si="23"/>
        <v>140419.21162344646</v>
      </c>
      <c r="AW62" s="35">
        <f t="shared" si="23"/>
        <v>147009.99090506913</v>
      </c>
      <c r="AX62" s="35">
        <f t="shared" si="23"/>
        <v>155408.26084275651</v>
      </c>
      <c r="AY62" s="35">
        <f t="shared" si="23"/>
        <v>165050.66914986834</v>
      </c>
      <c r="AZ62" s="35">
        <f t="shared" si="23"/>
        <v>178535.94516051692</v>
      </c>
      <c r="BA62" s="35">
        <f t="shared" si="23"/>
        <v>192422.88921446764</v>
      </c>
      <c r="BB62" s="35">
        <f t="shared" si="23"/>
        <v>205051.08933645603</v>
      </c>
      <c r="BC62" s="35">
        <f t="shared" si="23"/>
        <v>217714.32202586741</v>
      </c>
      <c r="BD62" s="35">
        <f t="shared" si="23"/>
        <v>229601.97542500048</v>
      </c>
      <c r="BE62" s="35">
        <f t="shared" si="23"/>
        <v>244890.01175868293</v>
      </c>
      <c r="BF62" s="35">
        <f t="shared" si="23"/>
        <v>254268.85154636274</v>
      </c>
      <c r="BG62" s="35">
        <f t="shared" si="23"/>
        <v>258187.73295193276</v>
      </c>
      <c r="BH62" s="35">
        <f t="shared" si="23"/>
        <v>260114.5776845885</v>
      </c>
      <c r="BI62" s="35">
        <f t="shared" si="23"/>
        <v>261548.76472530744</v>
      </c>
      <c r="BJ62" s="35">
        <f t="shared" si="23"/>
        <v>264957.08708212827</v>
      </c>
      <c r="BK62" s="35">
        <f t="shared" si="23"/>
        <v>270816.01140396087</v>
      </c>
      <c r="BL62" s="35">
        <f t="shared" si="23"/>
        <v>277499.88062821253</v>
      </c>
      <c r="BM62" s="35">
        <f t="shared" si="23"/>
        <v>281489.64293544379</v>
      </c>
      <c r="BN62" s="35">
        <f t="shared" si="23"/>
        <v>277359.06074879953</v>
      </c>
      <c r="BO62" s="35">
        <f t="shared" si="23"/>
        <v>273085.3415855983</v>
      </c>
      <c r="BP62" s="35">
        <f t="shared" si="24"/>
        <v>280657.24286812311</v>
      </c>
      <c r="BQ62" s="35">
        <f t="shared" si="24"/>
        <v>286510.48112841963</v>
      </c>
      <c r="BR62" s="35">
        <f t="shared" si="24"/>
        <v>291849.25052407954</v>
      </c>
      <c r="BS62" s="35">
        <f t="shared" si="24"/>
        <v>301491.59279504698</v>
      </c>
      <c r="BT62" s="35">
        <f t="shared" si="24"/>
        <v>308935.80957787763</v>
      </c>
      <c r="BU62" s="35">
        <f t="shared" si="10"/>
        <v>6.567710142150549</v>
      </c>
    </row>
    <row r="63" spans="1:73" x14ac:dyDescent="0.25">
      <c r="A63" t="s">
        <v>472</v>
      </c>
      <c r="B63">
        <v>19</v>
      </c>
      <c r="C63" s="35">
        <f>+C17</f>
        <v>6721</v>
      </c>
      <c r="D63" s="35">
        <f t="shared" si="23"/>
        <v>7274.5088000000005</v>
      </c>
      <c r="E63" s="35">
        <f t="shared" si="23"/>
        <v>7802.6814566400008</v>
      </c>
      <c r="F63" s="35">
        <f t="shared" si="23"/>
        <v>7980.234004488193</v>
      </c>
      <c r="G63" s="35">
        <f t="shared" si="23"/>
        <v>8197.7529192070579</v>
      </c>
      <c r="H63" s="35">
        <f t="shared" si="23"/>
        <v>8652.9538062680622</v>
      </c>
      <c r="I63" s="35">
        <f t="shared" si="23"/>
        <v>8980.3571582361255</v>
      </c>
      <c r="J63" s="35">
        <f t="shared" si="23"/>
        <v>9450.6628708732133</v>
      </c>
      <c r="K63" s="35">
        <f t="shared" si="23"/>
        <v>9885.5518111156052</v>
      </c>
      <c r="L63" s="35">
        <f t="shared" si="23"/>
        <v>10558.820656964013</v>
      </c>
      <c r="M63" s="35">
        <f t="shared" si="23"/>
        <v>11513.915082537471</v>
      </c>
      <c r="N63" s="35">
        <f t="shared" si="23"/>
        <v>12489.623385689454</v>
      </c>
      <c r="O63" s="35">
        <f t="shared" si="23"/>
        <v>13150.735758743545</v>
      </c>
      <c r="P63" s="35">
        <f t="shared" si="23"/>
        <v>13864.976885406239</v>
      </c>
      <c r="Q63" s="35">
        <f t="shared" si="23"/>
        <v>14733.65136329069</v>
      </c>
      <c r="R63" s="35">
        <f t="shared" si="23"/>
        <v>15380.203937145929</v>
      </c>
      <c r="S63" s="35">
        <f t="shared" si="23"/>
        <v>16145.446075083886</v>
      </c>
      <c r="T63" s="35">
        <f t="shared" si="23"/>
        <v>17165.654255834896</v>
      </c>
      <c r="U63" s="35">
        <f t="shared" si="23"/>
        <v>18622.496119609394</v>
      </c>
      <c r="V63" s="35">
        <f t="shared" si="23"/>
        <v>20386.164535587268</v>
      </c>
      <c r="W63" s="35">
        <f t="shared" si="23"/>
        <v>22526.767697372314</v>
      </c>
      <c r="X63" s="35">
        <f t="shared" si="23"/>
        <v>24147.898200214004</v>
      </c>
      <c r="Y63" s="35">
        <f t="shared" si="23"/>
        <v>25634.243513151065</v>
      </c>
      <c r="Z63" s="35">
        <f t="shared" si="23"/>
        <v>27532.252608541272</v>
      </c>
      <c r="AA63" s="35">
        <f t="shared" si="23"/>
        <v>29416.795128905647</v>
      </c>
      <c r="AB63" s="35">
        <f t="shared" si="23"/>
        <v>31008.314691086962</v>
      </c>
      <c r="AC63" s="35">
        <f t="shared" si="23"/>
        <v>32701.223356202441</v>
      </c>
      <c r="AD63" s="35">
        <f t="shared" si="23"/>
        <v>35481.652212417539</v>
      </c>
      <c r="AE63" s="35">
        <f t="shared" si="23"/>
        <v>39532.019095246382</v>
      </c>
      <c r="AF63" s="35">
        <f t="shared" si="23"/>
        <v>43449.186648235969</v>
      </c>
      <c r="AG63" s="35">
        <f t="shared" si="23"/>
        <v>47830.433839545076</v>
      </c>
      <c r="AH63" s="35">
        <f t="shared" si="23"/>
        <v>54322.011331945847</v>
      </c>
      <c r="AI63" s="35">
        <f t="shared" si="23"/>
        <v>62689.691717161251</v>
      </c>
      <c r="AJ63" s="35">
        <f t="shared" si="23"/>
        <v>72561.356765081568</v>
      </c>
      <c r="AK63" s="35">
        <f t="shared" si="23"/>
        <v>82270.779319864829</v>
      </c>
      <c r="AL63" s="35">
        <f t="shared" si="23"/>
        <v>92030.351776775322</v>
      </c>
      <c r="AM63" s="35">
        <f t="shared" si="23"/>
        <v>99798.698066305005</v>
      </c>
      <c r="AN63" s="35">
        <f t="shared" si="23"/>
        <v>105457.27763359711</v>
      </c>
      <c r="AO63" s="35">
        <f t="shared" si="23"/>
        <v>113950.2574712755</v>
      </c>
      <c r="AP63" s="35">
        <f t="shared" si="23"/>
        <v>123054.78987035477</v>
      </c>
      <c r="AQ63" s="35">
        <f t="shared" si="23"/>
        <v>133390.31639625275</v>
      </c>
      <c r="AR63" s="35">
        <f t="shared" si="23"/>
        <v>142074.87447857446</v>
      </c>
      <c r="AS63" s="35">
        <f t="shared" si="23"/>
        <v>152270.4479344713</v>
      </c>
      <c r="AT63" s="35">
        <f t="shared" si="23"/>
        <v>162553.05591589599</v>
      </c>
      <c r="AU63" s="35">
        <f t="shared" si="23"/>
        <v>172230.36832171195</v>
      </c>
      <c r="AV63" s="35">
        <f t="shared" si="23"/>
        <v>179344.27283762445</v>
      </c>
      <c r="AW63" s="35">
        <f t="shared" si="23"/>
        <v>186401.56678943112</v>
      </c>
      <c r="AX63" s="35">
        <f t="shared" si="23"/>
        <v>197453.3188296041</v>
      </c>
      <c r="AY63" s="35">
        <f t="shared" si="23"/>
        <v>210465.32305107056</v>
      </c>
      <c r="AZ63" s="35">
        <f t="shared" si="23"/>
        <v>226524.44041999581</v>
      </c>
      <c r="BA63" s="35">
        <f t="shared" si="23"/>
        <v>243030.02040697227</v>
      </c>
      <c r="BB63" s="35">
        <f t="shared" si="23"/>
        <v>259551.20221934485</v>
      </c>
      <c r="BC63" s="35">
        <f t="shared" si="23"/>
        <v>277307.31334143109</v>
      </c>
      <c r="BD63" s="35">
        <f t="shared" si="23"/>
        <v>291665.96935122972</v>
      </c>
      <c r="BE63" s="35">
        <f t="shared" si="23"/>
        <v>307201.37743677793</v>
      </c>
      <c r="BF63" s="35">
        <f t="shared" si="23"/>
        <v>317341.38977555535</v>
      </c>
      <c r="BG63" s="35">
        <f t="shared" si="23"/>
        <v>326279.3927916158</v>
      </c>
      <c r="BH63" s="35">
        <f t="shared" si="23"/>
        <v>337496.24188435462</v>
      </c>
      <c r="BI63" s="35">
        <f t="shared" si="23"/>
        <v>350265.64475435182</v>
      </c>
      <c r="BJ63" s="35">
        <f t="shared" si="23"/>
        <v>369322.16763668531</v>
      </c>
      <c r="BK63" s="35">
        <f t="shared" si="23"/>
        <v>391728.83126603265</v>
      </c>
      <c r="BL63" s="35">
        <f t="shared" si="23"/>
        <v>412722.50055431394</v>
      </c>
      <c r="BM63" s="35">
        <f t="shared" si="23"/>
        <v>430298.64849489153</v>
      </c>
      <c r="BN63" s="35">
        <f t="shared" si="23"/>
        <v>434424.63337623916</v>
      </c>
      <c r="BO63" s="35">
        <f t="shared" si="23"/>
        <v>441328.31267830636</v>
      </c>
      <c r="BP63" s="35">
        <f t="shared" si="24"/>
        <v>457277.91755919193</v>
      </c>
      <c r="BQ63" s="35">
        <f t="shared" si="24"/>
        <v>480139.72479684657</v>
      </c>
      <c r="BR63" s="35">
        <f t="shared" si="24"/>
        <v>499049.74629862461</v>
      </c>
      <c r="BS63" s="35">
        <f t="shared" si="24"/>
        <v>518630.61349541205</v>
      </c>
      <c r="BT63" s="35">
        <f t="shared" si="24"/>
        <v>539115.41172870388</v>
      </c>
      <c r="BU63" s="35">
        <f t="shared" si="10"/>
        <v>7.4297868144072572</v>
      </c>
    </row>
    <row r="64" spans="1:73" x14ac:dyDescent="0.25">
      <c r="A64" t="s">
        <v>473</v>
      </c>
      <c r="B64">
        <v>20</v>
      </c>
      <c r="C64" s="35">
        <f>+C18</f>
        <v>4041</v>
      </c>
      <c r="D64" s="35">
        <f t="shared" si="23"/>
        <v>4549.95</v>
      </c>
      <c r="E64" s="35">
        <f t="shared" si="23"/>
        <v>5008.4524999999994</v>
      </c>
      <c r="F64" s="35">
        <f t="shared" si="23"/>
        <v>5390.0298749999993</v>
      </c>
      <c r="G64" s="35">
        <f t="shared" si="23"/>
        <v>5908.5283812499993</v>
      </c>
      <c r="H64" s="35">
        <f t="shared" si="23"/>
        <v>6661.1019621874993</v>
      </c>
      <c r="I64" s="35">
        <f t="shared" si="23"/>
        <v>7537.0468640781237</v>
      </c>
      <c r="J64" s="35">
        <f t="shared" si="23"/>
        <v>8478.1945208742181</v>
      </c>
      <c r="K64" s="35">
        <f t="shared" si="23"/>
        <v>9439.2847948305061</v>
      </c>
      <c r="L64" s="35">
        <f t="shared" si="23"/>
        <v>10322.32055508898</v>
      </c>
      <c r="M64" s="35">
        <f t="shared" si="23"/>
        <v>11533.20452733453</v>
      </c>
      <c r="N64" s="35">
        <f t="shared" si="23"/>
        <v>12911.544300967804</v>
      </c>
      <c r="O64" s="35">
        <f t="shared" si="23"/>
        <v>13934.967085919414</v>
      </c>
      <c r="P64" s="35">
        <f t="shared" si="23"/>
        <v>14977.218731623443</v>
      </c>
      <c r="Q64" s="35">
        <f t="shared" si="23"/>
        <v>16122.35779504227</v>
      </c>
      <c r="R64" s="35">
        <f t="shared" si="23"/>
        <v>17147.239905290153</v>
      </c>
      <c r="S64" s="35">
        <f t="shared" si="23"/>
        <v>18156.877910025643</v>
      </c>
      <c r="T64" s="35">
        <f t="shared" si="23"/>
        <v>19104.034014524361</v>
      </c>
      <c r="U64" s="35">
        <f t="shared" si="23"/>
        <v>20224.832313798142</v>
      </c>
      <c r="V64" s="35">
        <f t="shared" si="23"/>
        <v>21539.590698108233</v>
      </c>
      <c r="W64" s="35">
        <f t="shared" si="23"/>
        <v>23280.611163202822</v>
      </c>
      <c r="X64" s="35">
        <f t="shared" si="23"/>
        <v>25018.58060504268</v>
      </c>
      <c r="Y64" s="35">
        <f t="shared" si="23"/>
        <v>26643.651574790543</v>
      </c>
      <c r="Z64" s="35">
        <f t="shared" si="23"/>
        <v>28359.468996051015</v>
      </c>
      <c r="AA64" s="35">
        <f t="shared" si="23"/>
        <v>30189.495546248461</v>
      </c>
      <c r="AB64" s="35">
        <f t="shared" si="23"/>
        <v>31758.020768936036</v>
      </c>
      <c r="AC64" s="35">
        <f t="shared" si="23"/>
        <v>33485.119730489234</v>
      </c>
      <c r="AD64" s="35">
        <f t="shared" si="23"/>
        <v>35797.863743964772</v>
      </c>
      <c r="AE64" s="35">
        <f t="shared" si="23"/>
        <v>38615.97055676653</v>
      </c>
      <c r="AF64" s="35">
        <f t="shared" si="23"/>
        <v>41209.172028928202</v>
      </c>
      <c r="AG64" s="35">
        <f t="shared" si="23"/>
        <v>43980.713427481787</v>
      </c>
      <c r="AH64" s="35">
        <f t="shared" si="23"/>
        <v>47777.677756107696</v>
      </c>
      <c r="AI64" s="35">
        <f t="shared" si="23"/>
        <v>51687.793868302309</v>
      </c>
      <c r="AJ64" s="35">
        <f t="shared" si="23"/>
        <v>56272.40417488719</v>
      </c>
      <c r="AK64" s="35">
        <f t="shared" si="23"/>
        <v>61159.78396614283</v>
      </c>
      <c r="AL64" s="35">
        <f t="shared" si="23"/>
        <v>66761.794767835687</v>
      </c>
      <c r="AM64" s="35">
        <f t="shared" si="23"/>
        <v>72182.705029443896</v>
      </c>
      <c r="AN64" s="35">
        <f t="shared" si="23"/>
        <v>77750.569777971701</v>
      </c>
      <c r="AO64" s="35">
        <f t="shared" si="23"/>
        <v>85073.04128907311</v>
      </c>
      <c r="AP64" s="35">
        <f t="shared" si="23"/>
        <v>92141.389224619445</v>
      </c>
      <c r="AQ64" s="35">
        <f t="shared" si="23"/>
        <v>98467.31976338847</v>
      </c>
      <c r="AR64" s="35">
        <f t="shared" si="23"/>
        <v>105539.95377521904</v>
      </c>
      <c r="AS64" s="35">
        <f t="shared" si="23"/>
        <v>112722.95608645809</v>
      </c>
      <c r="AT64" s="35">
        <f t="shared" si="23"/>
        <v>120559.80828213517</v>
      </c>
      <c r="AU64" s="35">
        <f t="shared" si="23"/>
        <v>128308.8178680284</v>
      </c>
      <c r="AV64" s="35">
        <f t="shared" si="23"/>
        <v>135040.37697462697</v>
      </c>
      <c r="AW64" s="35">
        <f t="shared" si="23"/>
        <v>141758.35812589561</v>
      </c>
      <c r="AX64" s="35">
        <f t="shared" si="23"/>
        <v>148685.44021960083</v>
      </c>
      <c r="AY64" s="35">
        <f t="shared" si="23"/>
        <v>156730.16820862077</v>
      </c>
      <c r="AZ64" s="35">
        <f t="shared" si="23"/>
        <v>166100.65979818974</v>
      </c>
      <c r="BA64" s="35">
        <f t="shared" si="23"/>
        <v>175778.62680828024</v>
      </c>
      <c r="BB64" s="35">
        <f t="shared" si="23"/>
        <v>186088.69546786623</v>
      </c>
      <c r="BC64" s="35">
        <f t="shared" si="23"/>
        <v>196855.26069447291</v>
      </c>
      <c r="BD64" s="35">
        <f t="shared" si="23"/>
        <v>208789.49765974926</v>
      </c>
      <c r="BE64" s="35">
        <f t="shared" si="23"/>
        <v>223203.02277676179</v>
      </c>
      <c r="BF64" s="35">
        <f t="shared" si="23"/>
        <v>234963.8716379237</v>
      </c>
      <c r="BG64" s="35">
        <f t="shared" si="23"/>
        <v>243483.67805602751</v>
      </c>
      <c r="BH64" s="35">
        <f t="shared" si="23"/>
        <v>251784.49415322611</v>
      </c>
      <c r="BI64" s="35">
        <f t="shared" si="23"/>
        <v>262079.2694455648</v>
      </c>
      <c r="BJ64" s="35">
        <f t="shared" si="23"/>
        <v>274364.30597328651</v>
      </c>
      <c r="BK64" s="35">
        <f t="shared" si="23"/>
        <v>290676.09067462216</v>
      </c>
      <c r="BL64" s="35">
        <f t="shared" si="23"/>
        <v>308808.28614089102</v>
      </c>
      <c r="BM64" s="35">
        <f t="shared" si="23"/>
        <v>325012.87183384644</v>
      </c>
      <c r="BN64" s="35">
        <f t="shared" si="23"/>
        <v>334426.22824215412</v>
      </c>
      <c r="BO64" s="35">
        <f t="shared" ref="BO64" si="25">+BO18</f>
        <v>345902.91683004639</v>
      </c>
      <c r="BP64" s="35">
        <f t="shared" si="24"/>
        <v>359910.77098854404</v>
      </c>
      <c r="BQ64" s="35">
        <f t="shared" si="24"/>
        <v>374785.23243911681</v>
      </c>
      <c r="BR64" s="35">
        <f t="shared" si="24"/>
        <v>390002.97081716097</v>
      </c>
      <c r="BS64" s="35">
        <f t="shared" si="24"/>
        <v>404681.8222763029</v>
      </c>
      <c r="BT64" s="35">
        <f t="shared" si="24"/>
        <v>417233.73116248776</v>
      </c>
      <c r="BU64" s="35">
        <f t="shared" si="10"/>
        <v>7.4145353709392001</v>
      </c>
    </row>
    <row r="65" spans="1:73" x14ac:dyDescent="0.25">
      <c r="A65" s="36" t="s">
        <v>485</v>
      </c>
      <c r="B65">
        <v>2225</v>
      </c>
      <c r="C65" s="35">
        <f>+C43+C44+C45</f>
        <v>8771</v>
      </c>
      <c r="D65" s="35">
        <f t="shared" ref="D65:BO65" si="26">+D43+D44+D45</f>
        <v>10969.214750000001</v>
      </c>
      <c r="E65" s="35">
        <f t="shared" si="26"/>
        <v>13205.9205881425</v>
      </c>
      <c r="F65" s="35">
        <f t="shared" si="26"/>
        <v>15295.15005551275</v>
      </c>
      <c r="G65" s="35">
        <f t="shared" si="26"/>
        <v>18020.2875469254</v>
      </c>
      <c r="H65" s="35">
        <f t="shared" si="26"/>
        <v>19924.419785853745</v>
      </c>
      <c r="I65" s="35">
        <f t="shared" si="26"/>
        <v>20725.872356256034</v>
      </c>
      <c r="J65" s="35">
        <f t="shared" si="26"/>
        <v>22302.163314672838</v>
      </c>
      <c r="K65" s="35">
        <f t="shared" si="26"/>
        <v>23428.652290476068</v>
      </c>
      <c r="L65" s="35">
        <f t="shared" si="26"/>
        <v>25572.323426552852</v>
      </c>
      <c r="M65" s="35">
        <f t="shared" si="26"/>
        <v>26589.516667946904</v>
      </c>
      <c r="N65" s="35">
        <f t="shared" si="26"/>
        <v>27862.854695056954</v>
      </c>
      <c r="O65" s="35">
        <f t="shared" si="26"/>
        <v>28399.067645517243</v>
      </c>
      <c r="P65" s="35">
        <f t="shared" si="26"/>
        <v>29638.133716769225</v>
      </c>
      <c r="Q65" s="35">
        <f t="shared" si="26"/>
        <v>30743.305731106186</v>
      </c>
      <c r="R65" s="35">
        <f t="shared" si="26"/>
        <v>31513.441657951367</v>
      </c>
      <c r="S65" s="35">
        <f t="shared" si="26"/>
        <v>33710.720131711911</v>
      </c>
      <c r="T65" s="35">
        <f t="shared" si="26"/>
        <v>35515.17845737921</v>
      </c>
      <c r="U65" s="35">
        <f t="shared" si="26"/>
        <v>37367.418843034684</v>
      </c>
      <c r="V65" s="35">
        <f t="shared" si="26"/>
        <v>40755.203257575995</v>
      </c>
      <c r="W65" s="35">
        <f t="shared" si="26"/>
        <v>44083.666813841599</v>
      </c>
      <c r="X65" s="35">
        <f t="shared" si="26"/>
        <v>46042.845010704244</v>
      </c>
      <c r="Y65" s="35">
        <f t="shared" si="26"/>
        <v>50155.570515285828</v>
      </c>
      <c r="Z65" s="35">
        <f t="shared" si="26"/>
        <v>54992.092805289314</v>
      </c>
      <c r="AA65" s="35">
        <f t="shared" si="26"/>
        <v>56575.510690720803</v>
      </c>
      <c r="AB65" s="35">
        <f t="shared" si="26"/>
        <v>60989.624470548093</v>
      </c>
      <c r="AC65" s="35">
        <f t="shared" si="26"/>
        <v>67358.587536132094</v>
      </c>
      <c r="AD65" s="35">
        <f t="shared" si="26"/>
        <v>75353.660069820093</v>
      </c>
      <c r="AE65" s="35">
        <f t="shared" si="26"/>
        <v>81771.76356873881</v>
      </c>
      <c r="AF65" s="35">
        <f t="shared" si="26"/>
        <v>85168.432617058075</v>
      </c>
      <c r="AG65" s="35">
        <f t="shared" si="26"/>
        <v>93344.160569815111</v>
      </c>
      <c r="AH65" s="35">
        <f t="shared" si="26"/>
        <v>107325.79236165527</v>
      </c>
      <c r="AI65" s="35">
        <f t="shared" si="26"/>
        <v>124298.51570389073</v>
      </c>
      <c r="AJ65" s="35">
        <f t="shared" si="26"/>
        <v>139462.28843786154</v>
      </c>
      <c r="AK65" s="35">
        <f t="shared" si="26"/>
        <v>145264.51837568716</v>
      </c>
      <c r="AL65" s="35">
        <f t="shared" si="26"/>
        <v>153972.06366358447</v>
      </c>
      <c r="AM65" s="35">
        <f t="shared" si="26"/>
        <v>160935.5455206545</v>
      </c>
      <c r="AN65" s="35">
        <f t="shared" si="26"/>
        <v>174691.3498784093</v>
      </c>
      <c r="AO65" s="35">
        <f t="shared" si="26"/>
        <v>195681.5906448061</v>
      </c>
      <c r="AP65" s="35">
        <f t="shared" si="26"/>
        <v>214929.61960652831</v>
      </c>
      <c r="AQ65" s="35">
        <f t="shared" si="26"/>
        <v>226042.79984129861</v>
      </c>
      <c r="AR65" s="35">
        <f t="shared" si="26"/>
        <v>233524.92958293582</v>
      </c>
      <c r="AS65" s="35">
        <f t="shared" si="26"/>
        <v>245826.36618153218</v>
      </c>
      <c r="AT65" s="35">
        <f t="shared" si="26"/>
        <v>252017.12090027009</v>
      </c>
      <c r="AU65" s="35">
        <f t="shared" si="26"/>
        <v>254847.65256066411</v>
      </c>
      <c r="AV65" s="35">
        <f t="shared" si="26"/>
        <v>260414.87725074874</v>
      </c>
      <c r="AW65" s="35">
        <f t="shared" si="26"/>
        <v>270540.3228821744</v>
      </c>
      <c r="AX65" s="35">
        <f t="shared" si="26"/>
        <v>293998.0604478374</v>
      </c>
      <c r="AY65" s="35">
        <f t="shared" si="26"/>
        <v>335964.81768538011</v>
      </c>
      <c r="AZ65" s="35">
        <f t="shared" si="26"/>
        <v>374486.35694534157</v>
      </c>
      <c r="BA65" s="35">
        <f t="shared" si="26"/>
        <v>413950.53584647307</v>
      </c>
      <c r="BB65" s="35">
        <f t="shared" si="26"/>
        <v>453655.26358220895</v>
      </c>
      <c r="BC65" s="35">
        <f t="shared" si="26"/>
        <v>493109.22394011216</v>
      </c>
      <c r="BD65" s="35">
        <f t="shared" si="26"/>
        <v>542792.58398934454</v>
      </c>
      <c r="BE65" s="35">
        <f t="shared" si="26"/>
        <v>573825.97883165535</v>
      </c>
      <c r="BF65" s="35">
        <f t="shared" si="26"/>
        <v>581760.96078009985</v>
      </c>
      <c r="BG65" s="35">
        <f t="shared" si="26"/>
        <v>584374.51083295117</v>
      </c>
      <c r="BH65" s="35">
        <f t="shared" si="26"/>
        <v>583834.99022691546</v>
      </c>
      <c r="BI65" s="35">
        <f t="shared" si="26"/>
        <v>604836.95936016995</v>
      </c>
      <c r="BJ65" s="35">
        <f t="shared" si="26"/>
        <v>643218.17314064992</v>
      </c>
      <c r="BK65" s="35">
        <f t="shared" si="26"/>
        <v>689764.98984255129</v>
      </c>
      <c r="BL65" s="35">
        <f t="shared" si="26"/>
        <v>714477.30145081342</v>
      </c>
      <c r="BM65" s="35">
        <f t="shared" si="26"/>
        <v>692050.97240895615</v>
      </c>
      <c r="BN65" s="35">
        <f t="shared" si="26"/>
        <v>614681.82413222292</v>
      </c>
      <c r="BO65" s="35">
        <f t="shared" si="26"/>
        <v>602841.54365976807</v>
      </c>
      <c r="BP65" s="35">
        <f t="shared" ref="BP65:BT65" si="27">+BP43+BP44+BP45</f>
        <v>629731.95435603836</v>
      </c>
      <c r="BQ65" s="35">
        <f t="shared" si="27"/>
        <v>683908.8547188805</v>
      </c>
      <c r="BR65" s="35">
        <f t="shared" si="27"/>
        <v>745149.38728965947</v>
      </c>
      <c r="BS65" s="35">
        <f t="shared" si="27"/>
        <v>817485.31091260561</v>
      </c>
      <c r="BT65" s="35">
        <f t="shared" si="27"/>
        <v>906119.89428358455</v>
      </c>
      <c r="BU65" s="35">
        <f t="shared" si="10"/>
        <v>6.4972395364594426</v>
      </c>
    </row>
    <row r="66" spans="1:73" x14ac:dyDescent="0.25">
      <c r="A66" t="s">
        <v>474</v>
      </c>
      <c r="B66">
        <v>26</v>
      </c>
      <c r="C66" s="35">
        <f>+C46</f>
        <v>522</v>
      </c>
      <c r="D66" s="35">
        <f t="shared" ref="D66:BO68" si="28">+D46</f>
        <v>598.75750000000005</v>
      </c>
      <c r="E66" s="35">
        <f t="shared" si="28"/>
        <v>600.12709062500005</v>
      </c>
      <c r="F66" s="35">
        <f t="shared" si="28"/>
        <v>654.3648581523438</v>
      </c>
      <c r="G66" s="35">
        <f t="shared" si="28"/>
        <v>666.38224055518072</v>
      </c>
      <c r="H66" s="35">
        <f t="shared" si="28"/>
        <v>686.24294990174462</v>
      </c>
      <c r="I66" s="35">
        <f t="shared" si="28"/>
        <v>816.19206597370169</v>
      </c>
      <c r="J66" s="35">
        <f t="shared" si="28"/>
        <v>927.633579623733</v>
      </c>
      <c r="K66" s="35">
        <f t="shared" si="28"/>
        <v>1051.3488475849488</v>
      </c>
      <c r="L66" s="35">
        <f t="shared" si="28"/>
        <v>1109.1565210048975</v>
      </c>
      <c r="M66" s="35">
        <f t="shared" si="28"/>
        <v>1384.4002058581762</v>
      </c>
      <c r="N66" s="35">
        <f t="shared" si="28"/>
        <v>1768.1516860443269</v>
      </c>
      <c r="O66" s="35">
        <f t="shared" si="28"/>
        <v>1972.9670862625605</v>
      </c>
      <c r="P66" s="35">
        <f t="shared" si="28"/>
        <v>2644.0690042097895</v>
      </c>
      <c r="Q66" s="35">
        <f t="shared" si="28"/>
        <v>3168.5773625545976</v>
      </c>
      <c r="R66" s="35">
        <f t="shared" si="28"/>
        <v>3679.6017914087179</v>
      </c>
      <c r="S66" s="35">
        <f t="shared" si="28"/>
        <v>4106.4401189856289</v>
      </c>
      <c r="T66" s="35">
        <f t="shared" si="28"/>
        <v>4198.1952575332625</v>
      </c>
      <c r="U66" s="35">
        <f t="shared" si="28"/>
        <v>4634.1189639956865</v>
      </c>
      <c r="V66" s="35">
        <f t="shared" si="28"/>
        <v>5470.085013711102</v>
      </c>
      <c r="W66" s="35">
        <f t="shared" si="28"/>
        <v>6759.5893311414084</v>
      </c>
      <c r="X66" s="35">
        <f t="shared" si="28"/>
        <v>8597.978858019047</v>
      </c>
      <c r="Y66" s="35">
        <f t="shared" si="28"/>
        <v>11436.423392934714</v>
      </c>
      <c r="Z66" s="35">
        <f t="shared" si="28"/>
        <v>13087.667641364747</v>
      </c>
      <c r="AA66" s="35">
        <f t="shared" si="28"/>
        <v>14247.979630883392</v>
      </c>
      <c r="AB66" s="35">
        <f t="shared" si="28"/>
        <v>14202.611591410867</v>
      </c>
      <c r="AC66" s="35">
        <f t="shared" si="28"/>
        <v>14749.610225737571</v>
      </c>
      <c r="AD66" s="35">
        <f t="shared" si="28"/>
        <v>16319.960241510331</v>
      </c>
      <c r="AE66" s="35">
        <f t="shared" si="28"/>
        <v>17190.164068264963</v>
      </c>
      <c r="AF66" s="35">
        <f t="shared" si="28"/>
        <v>17837.610776694462</v>
      </c>
      <c r="AG66" s="35">
        <f t="shared" si="28"/>
        <v>18476.740739437621</v>
      </c>
      <c r="AH66" s="35">
        <f t="shared" si="28"/>
        <v>20113.354443266751</v>
      </c>
      <c r="AI66" s="35">
        <f t="shared" si="28"/>
        <v>22422.444078102326</v>
      </c>
      <c r="AJ66" s="35">
        <f t="shared" si="28"/>
        <v>27158.283835584978</v>
      </c>
      <c r="AK66" s="35">
        <f t="shared" si="28"/>
        <v>32397.299016409925</v>
      </c>
      <c r="AL66" s="35">
        <f t="shared" si="28"/>
        <v>36799.058986080476</v>
      </c>
      <c r="AM66" s="35">
        <f t="shared" si="28"/>
        <v>40124.149558670229</v>
      </c>
      <c r="AN66" s="35">
        <f t="shared" si="28"/>
        <v>43292.200163648224</v>
      </c>
      <c r="AO66" s="35">
        <f t="shared" si="28"/>
        <v>45540.325897897084</v>
      </c>
      <c r="AP66" s="35">
        <f t="shared" si="28"/>
        <v>48091.069530224493</v>
      </c>
      <c r="AQ66" s="35">
        <f t="shared" si="28"/>
        <v>52107.304087940385</v>
      </c>
      <c r="AR66" s="35">
        <f t="shared" si="28"/>
        <v>56417.976069476128</v>
      </c>
      <c r="AS66" s="35">
        <f t="shared" si="28"/>
        <v>60972.745872789055</v>
      </c>
      <c r="AT66" s="35">
        <f t="shared" si="28"/>
        <v>63141.119082533114</v>
      </c>
      <c r="AU66" s="35">
        <f t="shared" si="28"/>
        <v>68521.786370839312</v>
      </c>
      <c r="AV66" s="35">
        <f t="shared" si="28"/>
        <v>74613.564432646031</v>
      </c>
      <c r="AW66" s="35">
        <f t="shared" si="28"/>
        <v>81152.008856003857</v>
      </c>
      <c r="AX66" s="35">
        <f t="shared" si="28"/>
        <v>86522.128003613485</v>
      </c>
      <c r="AY66" s="35">
        <f t="shared" si="28"/>
        <v>86898.373183265692</v>
      </c>
      <c r="AZ66" s="35">
        <f t="shared" si="28"/>
        <v>91193.404764376377</v>
      </c>
      <c r="BA66" s="35">
        <f t="shared" si="28"/>
        <v>94515.039555805153</v>
      </c>
      <c r="BB66" s="35">
        <f t="shared" si="28"/>
        <v>99888.966998558913</v>
      </c>
      <c r="BC66" s="35">
        <f t="shared" si="28"/>
        <v>109919.65392494762</v>
      </c>
      <c r="BD66" s="35">
        <f t="shared" si="28"/>
        <v>128255.88723467142</v>
      </c>
      <c r="BE66" s="35">
        <f t="shared" si="28"/>
        <v>147504.25808833429</v>
      </c>
      <c r="BF66" s="35">
        <f t="shared" si="28"/>
        <v>167922.97324733212</v>
      </c>
      <c r="BG66" s="35">
        <f t="shared" si="28"/>
        <v>177575.38707227641</v>
      </c>
      <c r="BH66" s="35">
        <f t="shared" si="28"/>
        <v>179549.75606656983</v>
      </c>
      <c r="BI66" s="35">
        <f t="shared" si="28"/>
        <v>184559.09204516248</v>
      </c>
      <c r="BJ66" s="35">
        <f t="shared" si="28"/>
        <v>188447.27943581561</v>
      </c>
      <c r="BK66" s="35">
        <f t="shared" si="28"/>
        <v>191076.22879011836</v>
      </c>
      <c r="BL66" s="35">
        <f t="shared" si="28"/>
        <v>200216.14176906948</v>
      </c>
      <c r="BM66" s="35">
        <f t="shared" si="28"/>
        <v>209477.33812379657</v>
      </c>
      <c r="BN66" s="35">
        <f t="shared" si="28"/>
        <v>206514.14432938115</v>
      </c>
      <c r="BO66" s="35">
        <f t="shared" si="28"/>
        <v>208261.15793767822</v>
      </c>
      <c r="BP66" s="35">
        <f t="shared" ref="BP66:BT68" si="29">+BP46</f>
        <v>216383.0214861767</v>
      </c>
      <c r="BQ66" s="35">
        <f t="shared" si="29"/>
        <v>225965.15566813221</v>
      </c>
      <c r="BR66" s="35">
        <f t="shared" si="29"/>
        <v>237735.00943507449</v>
      </c>
      <c r="BS66" s="35">
        <f t="shared" si="29"/>
        <v>252782.01477694858</v>
      </c>
      <c r="BT66" s="35">
        <f t="shared" si="29"/>
        <v>269068.74585466727</v>
      </c>
      <c r="BU66" s="35">
        <f t="shared" si="10"/>
        <v>9.9074281528095547</v>
      </c>
    </row>
    <row r="67" spans="1:73" x14ac:dyDescent="0.25">
      <c r="A67" t="s">
        <v>475</v>
      </c>
      <c r="B67">
        <v>27</v>
      </c>
      <c r="C67" s="35">
        <f>+C47</f>
        <v>3484</v>
      </c>
      <c r="D67" s="35">
        <f t="shared" si="28"/>
        <v>3857.1275999999998</v>
      </c>
      <c r="E67" s="35">
        <f t="shared" si="28"/>
        <v>3894.4571036399998</v>
      </c>
      <c r="F67" s="35">
        <f t="shared" si="28"/>
        <v>3822.5057746075954</v>
      </c>
      <c r="G67" s="35">
        <f t="shared" si="28"/>
        <v>3745.9506717790709</v>
      </c>
      <c r="H67" s="35">
        <f t="shared" si="28"/>
        <v>3846.0730857333697</v>
      </c>
      <c r="I67" s="35">
        <f t="shared" si="28"/>
        <v>3983.0780201950606</v>
      </c>
      <c r="J67" s="35">
        <f t="shared" si="28"/>
        <v>4079.7119531611424</v>
      </c>
      <c r="K67" s="35">
        <f t="shared" si="28"/>
        <v>4010.4415528229965</v>
      </c>
      <c r="L67" s="35">
        <f t="shared" si="28"/>
        <v>4042.4035739455112</v>
      </c>
      <c r="M67" s="35">
        <f t="shared" si="28"/>
        <v>4224.4127155774404</v>
      </c>
      <c r="N67" s="35">
        <f t="shared" si="28"/>
        <v>4527.3010986556583</v>
      </c>
      <c r="O67" s="35">
        <f t="shared" si="28"/>
        <v>4789.6830015277974</v>
      </c>
      <c r="P67" s="35">
        <f t="shared" si="28"/>
        <v>4985.0333701344489</v>
      </c>
      <c r="Q67" s="35">
        <f t="shared" si="28"/>
        <v>5132.4478312192341</v>
      </c>
      <c r="R67" s="35">
        <f t="shared" si="28"/>
        <v>5212.8552687317388</v>
      </c>
      <c r="S67" s="35">
        <f t="shared" si="28"/>
        <v>5308.3498118122297</v>
      </c>
      <c r="T67" s="35">
        <f t="shared" si="28"/>
        <v>5345.0096383105019</v>
      </c>
      <c r="U67" s="35">
        <f t="shared" si="28"/>
        <v>5441.4295494097296</v>
      </c>
      <c r="V67" s="35">
        <f t="shared" si="28"/>
        <v>5596.9582039407951</v>
      </c>
      <c r="W67" s="35">
        <f t="shared" si="28"/>
        <v>5782.9840576800125</v>
      </c>
      <c r="X67" s="35">
        <f t="shared" si="28"/>
        <v>5984.6437317557638</v>
      </c>
      <c r="Y67" s="35">
        <f t="shared" si="28"/>
        <v>6373.9819997454861</v>
      </c>
      <c r="Z67" s="35">
        <f t="shared" si="28"/>
        <v>6840.5316995610365</v>
      </c>
      <c r="AA67" s="35">
        <f t="shared" si="28"/>
        <v>7310.5752127178566</v>
      </c>
      <c r="AB67" s="35">
        <f t="shared" si="28"/>
        <v>7725.8990672207956</v>
      </c>
      <c r="AC67" s="35">
        <f t="shared" si="28"/>
        <v>8355.8466342136053</v>
      </c>
      <c r="AD67" s="35">
        <f t="shared" si="28"/>
        <v>9526.3044048631527</v>
      </c>
      <c r="AE67" s="35">
        <f t="shared" si="28"/>
        <v>10510.247205726013</v>
      </c>
      <c r="AF67" s="35">
        <f t="shared" si="28"/>
        <v>12140.071101456153</v>
      </c>
      <c r="AG67" s="35">
        <f t="shared" si="28"/>
        <v>13670.312757157182</v>
      </c>
      <c r="AH67" s="35">
        <f t="shared" si="28"/>
        <v>15336.056647694877</v>
      </c>
      <c r="AI67" s="35">
        <f t="shared" si="28"/>
        <v>16985.023586520721</v>
      </c>
      <c r="AJ67" s="35">
        <f t="shared" si="28"/>
        <v>19158.238645384306</v>
      </c>
      <c r="AK67" s="35">
        <f t="shared" si="28"/>
        <v>21445.670264151326</v>
      </c>
      <c r="AL67" s="35">
        <f t="shared" si="28"/>
        <v>24581.33981101168</v>
      </c>
      <c r="AM67" s="35">
        <f t="shared" si="28"/>
        <v>26203.419948558865</v>
      </c>
      <c r="AN67" s="35">
        <f t="shared" si="28"/>
        <v>26533.390989701918</v>
      </c>
      <c r="AO67" s="35">
        <f t="shared" si="28"/>
        <v>26619.20080023113</v>
      </c>
      <c r="AP67" s="35">
        <f t="shared" si="28"/>
        <v>26283.767631337007</v>
      </c>
      <c r="AQ67" s="35">
        <f t="shared" si="28"/>
        <v>26149.829429062313</v>
      </c>
      <c r="AR67" s="35">
        <f t="shared" si="28"/>
        <v>26365.074850946603</v>
      </c>
      <c r="AS67" s="35">
        <f t="shared" si="28"/>
        <v>26350.168777553765</v>
      </c>
      <c r="AT67" s="35">
        <f t="shared" si="28"/>
        <v>26217.173465245229</v>
      </c>
      <c r="AU67" s="35">
        <f t="shared" si="28"/>
        <v>26160.304166518745</v>
      </c>
      <c r="AV67" s="35">
        <f t="shared" si="28"/>
        <v>26145.909581944448</v>
      </c>
      <c r="AW67" s="35">
        <f t="shared" si="28"/>
        <v>25676.394506487643</v>
      </c>
      <c r="AX67" s="35">
        <f t="shared" si="28"/>
        <v>26202.566802141246</v>
      </c>
      <c r="AY67" s="35">
        <f t="shared" si="28"/>
        <v>26385.589970530415</v>
      </c>
      <c r="AZ67" s="35">
        <f t="shared" si="28"/>
        <v>26504.430423331007</v>
      </c>
      <c r="BA67" s="35">
        <f t="shared" si="28"/>
        <v>27119.009724465483</v>
      </c>
      <c r="BB67" s="35">
        <f t="shared" si="28"/>
        <v>28092.038230300641</v>
      </c>
      <c r="BC67" s="35">
        <f t="shared" si="28"/>
        <v>29194.61469442927</v>
      </c>
      <c r="BD67" s="35">
        <f t="shared" si="28"/>
        <v>30320.823736599639</v>
      </c>
      <c r="BE67" s="35">
        <f t="shared" si="28"/>
        <v>31894.2214062934</v>
      </c>
      <c r="BF67" s="35">
        <f t="shared" si="28"/>
        <v>33145.484478368875</v>
      </c>
      <c r="BG67" s="35">
        <f t="shared" si="28"/>
        <v>34916.295376740534</v>
      </c>
      <c r="BH67" s="35">
        <f t="shared" si="28"/>
        <v>36993.909729221683</v>
      </c>
      <c r="BI67" s="35">
        <f t="shared" si="28"/>
        <v>39553.581844766239</v>
      </c>
      <c r="BJ67" s="35">
        <f t="shared" si="28"/>
        <v>41885.857994051017</v>
      </c>
      <c r="BK67" s="35">
        <f t="shared" si="28"/>
        <v>43788.632070614498</v>
      </c>
      <c r="BL67" s="35">
        <f t="shared" si="28"/>
        <v>47067.146651099953</v>
      </c>
      <c r="BM67" s="35">
        <f t="shared" si="28"/>
        <v>51069.343990717745</v>
      </c>
      <c r="BN67" s="35">
        <f t="shared" si="28"/>
        <v>51814.007072884888</v>
      </c>
      <c r="BO67" s="35">
        <f t="shared" si="28"/>
        <v>52585.171240731615</v>
      </c>
      <c r="BP67" s="35">
        <f t="shared" si="29"/>
        <v>54267.217277922915</v>
      </c>
      <c r="BQ67" s="35">
        <f t="shared" si="29"/>
        <v>56641.490302241822</v>
      </c>
      <c r="BR67" s="35">
        <f t="shared" si="29"/>
        <v>59722.695244774841</v>
      </c>
      <c r="BS67" s="35">
        <f t="shared" si="29"/>
        <v>62557.638565319096</v>
      </c>
      <c r="BT67" s="35">
        <f t="shared" si="29"/>
        <v>65908.366848978098</v>
      </c>
      <c r="BU67" s="35">
        <f t="shared" si="10"/>
        <v>3.4402101398218594</v>
      </c>
    </row>
    <row r="68" spans="1:73" x14ac:dyDescent="0.25">
      <c r="A68" t="s">
        <v>476</v>
      </c>
      <c r="B68">
        <v>28</v>
      </c>
      <c r="C68" s="35">
        <f>+C48</f>
        <v>8043</v>
      </c>
      <c r="D68" s="35">
        <f t="shared" si="28"/>
        <v>8214.2672999999995</v>
      </c>
      <c r="E68" s="35">
        <f t="shared" si="28"/>
        <v>8799.4469560300004</v>
      </c>
      <c r="F68" s="35">
        <f t="shared" si="28"/>
        <v>9424.1595303198337</v>
      </c>
      <c r="G68" s="35">
        <f t="shared" si="28"/>
        <v>9757.0765339839963</v>
      </c>
      <c r="H68" s="35">
        <f t="shared" si="28"/>
        <v>10406.384726132339</v>
      </c>
      <c r="I68" s="35">
        <f t="shared" si="28"/>
        <v>10894.448665763144</v>
      </c>
      <c r="J68" s="35">
        <f t="shared" si="28"/>
        <v>11267.765639349696</v>
      </c>
      <c r="K68" s="35">
        <f t="shared" si="28"/>
        <v>11190.094243191999</v>
      </c>
      <c r="L68" s="35">
        <f t="shared" si="28"/>
        <v>11214.997692267991</v>
      </c>
      <c r="M68" s="35">
        <f t="shared" si="28"/>
        <v>11486.434328193407</v>
      </c>
      <c r="N68" s="35">
        <f t="shared" si="28"/>
        <v>12071.883346262815</v>
      </c>
      <c r="O68" s="35">
        <f t="shared" si="28"/>
        <v>11921.849417167936</v>
      </c>
      <c r="P68" s="35">
        <f t="shared" si="28"/>
        <v>11866.652486496745</v>
      </c>
      <c r="Q68" s="35">
        <f t="shared" si="28"/>
        <v>12055.706655042088</v>
      </c>
      <c r="R68" s="35">
        <f t="shared" si="28"/>
        <v>11954.625533060109</v>
      </c>
      <c r="S68" s="35">
        <f t="shared" si="28"/>
        <v>12184.498089162869</v>
      </c>
      <c r="T68" s="35">
        <f t="shared" si="28"/>
        <v>12443.831151711176</v>
      </c>
      <c r="U68" s="35">
        <f t="shared" si="28"/>
        <v>13107.889496875388</v>
      </c>
      <c r="V68" s="35">
        <f t="shared" si="28"/>
        <v>14044.834805509428</v>
      </c>
      <c r="W68" s="35">
        <f t="shared" si="28"/>
        <v>15216.594035464923</v>
      </c>
      <c r="X68" s="35">
        <f t="shared" si="28"/>
        <v>16094.336646776039</v>
      </c>
      <c r="Y68" s="35">
        <f t="shared" si="28"/>
        <v>16443.38021828093</v>
      </c>
      <c r="Z68" s="35">
        <f t="shared" si="28"/>
        <v>17267.865123424184</v>
      </c>
      <c r="AA68" s="35">
        <f t="shared" si="28"/>
        <v>17712.787867654501</v>
      </c>
      <c r="AB68" s="35">
        <f t="shared" si="28"/>
        <v>18242.504662249652</v>
      </c>
      <c r="AC68" s="35">
        <f t="shared" si="28"/>
        <v>18705.021137643147</v>
      </c>
      <c r="AD68" s="35">
        <f t="shared" si="28"/>
        <v>19420.295392635966</v>
      </c>
      <c r="AE68" s="35">
        <f t="shared" si="28"/>
        <v>20641.43999400971</v>
      </c>
      <c r="AF68" s="35">
        <f t="shared" si="28"/>
        <v>22223.659178362541</v>
      </c>
      <c r="AG68" s="35">
        <f t="shared" si="28"/>
        <v>23280.685652756987</v>
      </c>
      <c r="AH68" s="35">
        <f t="shared" si="28"/>
        <v>24811.4532678096</v>
      </c>
      <c r="AI68" s="35">
        <f t="shared" si="28"/>
        <v>27235.058670335617</v>
      </c>
      <c r="AJ68" s="35">
        <f t="shared" si="28"/>
        <v>31354.913714652852</v>
      </c>
      <c r="AK68" s="35">
        <f t="shared" si="28"/>
        <v>35062.109296859795</v>
      </c>
      <c r="AL68" s="35">
        <f t="shared" si="28"/>
        <v>36525.951059274754</v>
      </c>
      <c r="AM68" s="35">
        <f t="shared" si="28"/>
        <v>36567.57254188347</v>
      </c>
      <c r="AN68" s="35">
        <f t="shared" si="28"/>
        <v>35908.742519166539</v>
      </c>
      <c r="AO68" s="35">
        <f t="shared" si="28"/>
        <v>36025.717584787628</v>
      </c>
      <c r="AP68" s="35">
        <f t="shared" si="28"/>
        <v>35890.802819043638</v>
      </c>
      <c r="AQ68" s="35">
        <f t="shared" si="28"/>
        <v>35525.834533001973</v>
      </c>
      <c r="AR68" s="35">
        <f t="shared" si="28"/>
        <v>34793.362879008157</v>
      </c>
      <c r="AS68" s="35">
        <f t="shared" si="28"/>
        <v>34947.033805434578</v>
      </c>
      <c r="AT68" s="35">
        <f t="shared" si="28"/>
        <v>36196.653514294485</v>
      </c>
      <c r="AU68" s="35">
        <f t="shared" si="28"/>
        <v>37492.670622302539</v>
      </c>
      <c r="AV68" s="35">
        <f t="shared" si="28"/>
        <v>38474.35232264892</v>
      </c>
      <c r="AW68" s="35">
        <f t="shared" si="28"/>
        <v>39130.212970844899</v>
      </c>
      <c r="AX68" s="35">
        <f t="shared" si="28"/>
        <v>40193.443426862133</v>
      </c>
      <c r="AY68" s="35">
        <f t="shared" si="28"/>
        <v>42397.049609019952</v>
      </c>
      <c r="AZ68" s="35">
        <f t="shared" si="28"/>
        <v>45125.863387048681</v>
      </c>
      <c r="BA68" s="35">
        <f t="shared" si="28"/>
        <v>47803.950033551519</v>
      </c>
      <c r="BB68" s="35">
        <f t="shared" si="28"/>
        <v>50802.297376575334</v>
      </c>
      <c r="BC68" s="35">
        <f t="shared" si="28"/>
        <v>54486.042061095046</v>
      </c>
      <c r="BD68" s="35">
        <f t="shared" si="28"/>
        <v>58756.814183696551</v>
      </c>
      <c r="BE68" s="35">
        <f t="shared" si="28"/>
        <v>62426.037828276829</v>
      </c>
      <c r="BF68" s="35">
        <f t="shared" si="28"/>
        <v>64173.144200191324</v>
      </c>
      <c r="BG68" s="35">
        <f t="shared" si="28"/>
        <v>65118.346006800057</v>
      </c>
      <c r="BH68" s="35">
        <f t="shared" si="28"/>
        <v>65654.875426999526</v>
      </c>
      <c r="BI68" s="35">
        <f t="shared" si="28"/>
        <v>66686.803264349262</v>
      </c>
      <c r="BJ68" s="35">
        <f t="shared" si="28"/>
        <v>69725.950552079099</v>
      </c>
      <c r="BK68" s="35">
        <f t="shared" si="28"/>
        <v>74012.092064561642</v>
      </c>
      <c r="BL68" s="35">
        <f t="shared" si="28"/>
        <v>78754.779841958967</v>
      </c>
      <c r="BM68" s="35">
        <f t="shared" si="28"/>
        <v>83686.123309267583</v>
      </c>
      <c r="BN68" s="35">
        <f t="shared" si="28"/>
        <v>85304.01064635173</v>
      </c>
      <c r="BO68" s="35">
        <f t="shared" si="28"/>
        <v>86937.604419281619</v>
      </c>
      <c r="BP68" s="35">
        <f t="shared" si="29"/>
        <v>92389.979518985929</v>
      </c>
      <c r="BQ68" s="35">
        <f t="shared" si="29"/>
        <v>102111.20972531766</v>
      </c>
      <c r="BR68" s="35">
        <f t="shared" si="29"/>
        <v>112313.85947249645</v>
      </c>
      <c r="BS68" s="35">
        <f t="shared" si="29"/>
        <v>126152.57314956641</v>
      </c>
      <c r="BT68" s="35">
        <f t="shared" si="29"/>
        <v>139961.18659105693</v>
      </c>
      <c r="BU68" s="35">
        <f t="shared" si="10"/>
        <v>4.4637720219797616</v>
      </c>
    </row>
    <row r="69" spans="1:73" x14ac:dyDescent="0.25">
      <c r="A69" t="s">
        <v>477</v>
      </c>
      <c r="B69">
        <v>30</v>
      </c>
      <c r="C69" s="35">
        <f>+C19+C20</f>
        <v>3291</v>
      </c>
      <c r="D69" s="35">
        <f t="shared" ref="D69:BO69" si="30">+D19+D20</f>
        <v>3583.4447</v>
      </c>
      <c r="E69" s="35">
        <f t="shared" si="30"/>
        <v>3821.7030998700002</v>
      </c>
      <c r="F69" s="35">
        <f t="shared" si="30"/>
        <v>3999.2021865203269</v>
      </c>
      <c r="G69" s="35">
        <f t="shared" si="30"/>
        <v>4215.1778220623928</v>
      </c>
      <c r="H69" s="35">
        <f t="shared" si="30"/>
        <v>4637.7836138407874</v>
      </c>
      <c r="I69" s="35">
        <f t="shared" si="30"/>
        <v>4956.8020849310715</v>
      </c>
      <c r="J69" s="35">
        <f t="shared" si="30"/>
        <v>5225.4921688950208</v>
      </c>
      <c r="K69" s="35">
        <f t="shared" si="30"/>
        <v>5565.8272476152379</v>
      </c>
      <c r="L69" s="35">
        <f t="shared" si="30"/>
        <v>6050.2965873073117</v>
      </c>
      <c r="M69" s="35">
        <f t="shared" si="30"/>
        <v>6624.6753406741282</v>
      </c>
      <c r="N69" s="35">
        <f t="shared" si="30"/>
        <v>7091.2223898800739</v>
      </c>
      <c r="O69" s="35">
        <f t="shared" si="30"/>
        <v>7535.9412546023177</v>
      </c>
      <c r="P69" s="35">
        <f t="shared" si="30"/>
        <v>7977.5773423065566</v>
      </c>
      <c r="Q69" s="35">
        <f t="shared" si="30"/>
        <v>8412.4267455474619</v>
      </c>
      <c r="R69" s="35">
        <f t="shared" si="30"/>
        <v>8747.5255105101714</v>
      </c>
      <c r="S69" s="35">
        <f t="shared" si="30"/>
        <v>9119.8964978226504</v>
      </c>
      <c r="T69" s="35">
        <f t="shared" si="30"/>
        <v>9624.0579120432631</v>
      </c>
      <c r="U69" s="35">
        <f t="shared" si="30"/>
        <v>10219.357078971603</v>
      </c>
      <c r="V69" s="35">
        <f t="shared" si="30"/>
        <v>10923.812829839835</v>
      </c>
      <c r="W69" s="35">
        <f t="shared" si="30"/>
        <v>11805.469629489842</v>
      </c>
      <c r="X69" s="35">
        <f t="shared" si="30"/>
        <v>12657.459321771494</v>
      </c>
      <c r="Y69" s="35">
        <f t="shared" si="30"/>
        <v>13444.927827113348</v>
      </c>
      <c r="Z69" s="35">
        <f t="shared" si="30"/>
        <v>14501.139938760822</v>
      </c>
      <c r="AA69" s="35">
        <f t="shared" si="30"/>
        <v>15466.115890856241</v>
      </c>
      <c r="AB69" s="35">
        <f t="shared" si="30"/>
        <v>16226.123179954253</v>
      </c>
      <c r="AC69" s="35">
        <f t="shared" si="30"/>
        <v>17633.337136180991</v>
      </c>
      <c r="AD69" s="35">
        <f t="shared" si="30"/>
        <v>19315.421408586386</v>
      </c>
      <c r="AE69" s="35">
        <f t="shared" si="30"/>
        <v>20850.177421170527</v>
      </c>
      <c r="AF69" s="35">
        <f t="shared" si="30"/>
        <v>21934.781922830734</v>
      </c>
      <c r="AG69" s="35">
        <f t="shared" si="30"/>
        <v>23380.002496047971</v>
      </c>
      <c r="AH69" s="35">
        <f t="shared" si="30"/>
        <v>25988.001601419037</v>
      </c>
      <c r="AI69" s="35">
        <f t="shared" si="30"/>
        <v>29517.234269814275</v>
      </c>
      <c r="AJ69" s="35">
        <f t="shared" si="30"/>
        <v>33752.206423740368</v>
      </c>
      <c r="AK69" s="35">
        <f t="shared" si="30"/>
        <v>38520.735725497208</v>
      </c>
      <c r="AL69" s="35">
        <f t="shared" si="30"/>
        <v>43683.17198719849</v>
      </c>
      <c r="AM69" s="35">
        <f t="shared" si="30"/>
        <v>49205.588950631303</v>
      </c>
      <c r="AN69" s="35">
        <f t="shared" si="30"/>
        <v>55141.282899725906</v>
      </c>
      <c r="AO69" s="35">
        <f t="shared" si="30"/>
        <v>62643.381510345818</v>
      </c>
      <c r="AP69" s="35">
        <f t="shared" si="30"/>
        <v>70412.92241340522</v>
      </c>
      <c r="AQ69" s="35">
        <f t="shared" si="30"/>
        <v>78233.325751313663</v>
      </c>
      <c r="AR69" s="35">
        <f t="shared" si="30"/>
        <v>86742.63188824596</v>
      </c>
      <c r="AS69" s="35">
        <f t="shared" si="30"/>
        <v>94600.867035719784</v>
      </c>
      <c r="AT69" s="35">
        <f t="shared" si="30"/>
        <v>104318.35853533045</v>
      </c>
      <c r="AU69" s="35">
        <f t="shared" si="30"/>
        <v>112260.97600020775</v>
      </c>
      <c r="AV69" s="35">
        <f t="shared" si="30"/>
        <v>117164.64957474951</v>
      </c>
      <c r="AW69" s="35">
        <f t="shared" si="30"/>
        <v>123283.23057116994</v>
      </c>
      <c r="AX69" s="35">
        <f t="shared" si="30"/>
        <v>129243.57245568593</v>
      </c>
      <c r="AY69" s="35">
        <f t="shared" si="30"/>
        <v>135640.72495129966</v>
      </c>
      <c r="AZ69" s="35">
        <f t="shared" si="30"/>
        <v>143140.41063556142</v>
      </c>
      <c r="BA69" s="35">
        <f t="shared" si="30"/>
        <v>150862.46049369595</v>
      </c>
      <c r="BB69" s="35">
        <f t="shared" si="30"/>
        <v>161698.0125361472</v>
      </c>
      <c r="BC69" s="35">
        <f t="shared" si="30"/>
        <v>174756.99662427796</v>
      </c>
      <c r="BD69" s="35">
        <f t="shared" si="30"/>
        <v>188839.5362705735</v>
      </c>
      <c r="BE69" s="35">
        <f t="shared" si="30"/>
        <v>203879.43952967983</v>
      </c>
      <c r="BF69" s="35">
        <f t="shared" si="30"/>
        <v>214837.23226404408</v>
      </c>
      <c r="BG69" s="35">
        <f t="shared" si="30"/>
        <v>223036.14656997618</v>
      </c>
      <c r="BH69" s="35">
        <f t="shared" si="30"/>
        <v>231128.21678063273</v>
      </c>
      <c r="BI69" s="35">
        <f t="shared" si="30"/>
        <v>240531.79572840509</v>
      </c>
      <c r="BJ69" s="35">
        <f t="shared" si="30"/>
        <v>252668.61520863135</v>
      </c>
      <c r="BK69" s="35">
        <f t="shared" si="30"/>
        <v>264666.6977201057</v>
      </c>
      <c r="BL69" s="35">
        <f t="shared" si="30"/>
        <v>273519.02656984859</v>
      </c>
      <c r="BM69" s="35">
        <f t="shared" si="30"/>
        <v>280770.43532795209</v>
      </c>
      <c r="BN69" s="35">
        <f t="shared" si="30"/>
        <v>277706.96096975548</v>
      </c>
      <c r="BO69" s="35">
        <f t="shared" si="30"/>
        <v>275013.89464293205</v>
      </c>
      <c r="BP69" s="35">
        <f t="shared" ref="BP69:BT69" si="31">+BP19+BP20</f>
        <v>276673.5938849583</v>
      </c>
      <c r="BQ69" s="35">
        <f t="shared" si="31"/>
        <v>280616.00874104083</v>
      </c>
      <c r="BR69" s="35">
        <f t="shared" si="31"/>
        <v>283763.16974401241</v>
      </c>
      <c r="BS69" s="35">
        <f t="shared" si="31"/>
        <v>288645.74285512179</v>
      </c>
      <c r="BT69" s="35">
        <f t="shared" si="31"/>
        <v>295765.72810814122</v>
      </c>
      <c r="BU69" s="35">
        <f t="shared" si="10"/>
        <v>8.7628561047229141</v>
      </c>
    </row>
    <row r="70" spans="1:73" x14ac:dyDescent="0.25">
      <c r="A70" t="s">
        <v>478</v>
      </c>
      <c r="B70">
        <v>33</v>
      </c>
      <c r="C70" s="35">
        <f>+C21+C22+C23</f>
        <v>4595</v>
      </c>
      <c r="D70" s="35">
        <f t="shared" ref="D70:BO70" si="32">+D21+D22+D23</f>
        <v>5114.0410000000002</v>
      </c>
      <c r="E70" s="35">
        <f t="shared" si="32"/>
        <v>6083.1632797399998</v>
      </c>
      <c r="F70" s="35">
        <f t="shared" si="32"/>
        <v>7040.7563958875744</v>
      </c>
      <c r="G70" s="35">
        <f t="shared" si="32"/>
        <v>7966.3652310925354</v>
      </c>
      <c r="H70" s="35">
        <f t="shared" si="32"/>
        <v>8875.5847760890538</v>
      </c>
      <c r="I70" s="35">
        <f t="shared" si="32"/>
        <v>9652.2932929497747</v>
      </c>
      <c r="J70" s="35">
        <f t="shared" si="32"/>
        <v>10185.844337025457</v>
      </c>
      <c r="K70" s="35">
        <f t="shared" si="32"/>
        <v>10445.271893199642</v>
      </c>
      <c r="L70" s="35">
        <f t="shared" si="32"/>
        <v>10938.356172183512</v>
      </c>
      <c r="M70" s="35">
        <f t="shared" si="32"/>
        <v>11223.621829691729</v>
      </c>
      <c r="N70" s="35">
        <f t="shared" si="32"/>
        <v>11371.196061276331</v>
      </c>
      <c r="O70" s="35">
        <f t="shared" si="32"/>
        <v>11961.914039916457</v>
      </c>
      <c r="P70" s="35">
        <f t="shared" si="32"/>
        <v>12660.011265570593</v>
      </c>
      <c r="Q70" s="35">
        <f t="shared" si="32"/>
        <v>12758.998033998039</v>
      </c>
      <c r="R70" s="35">
        <f t="shared" si="32"/>
        <v>12936.18649797752</v>
      </c>
      <c r="S70" s="35">
        <f t="shared" si="32"/>
        <v>13243.304131546663</v>
      </c>
      <c r="T70" s="35">
        <f t="shared" si="32"/>
        <v>14043.028080955908</v>
      </c>
      <c r="U70" s="35">
        <f t="shared" si="32"/>
        <v>15037.429659180096</v>
      </c>
      <c r="V70" s="35">
        <f t="shared" si="32"/>
        <v>16271.043205389451</v>
      </c>
      <c r="W70" s="35">
        <f t="shared" si="32"/>
        <v>17954.21369665071</v>
      </c>
      <c r="X70" s="35">
        <f t="shared" si="32"/>
        <v>19369.278651541481</v>
      </c>
      <c r="Y70" s="35">
        <f t="shared" si="32"/>
        <v>20502.566842432148</v>
      </c>
      <c r="Z70" s="35">
        <f t="shared" si="32"/>
        <v>21777.821455981895</v>
      </c>
      <c r="AA70" s="35">
        <f t="shared" si="32"/>
        <v>23422.356025940215</v>
      </c>
      <c r="AB70" s="35">
        <f t="shared" si="32"/>
        <v>24799.770515782162</v>
      </c>
      <c r="AC70" s="35">
        <f t="shared" si="32"/>
        <v>27046.516995906419</v>
      </c>
      <c r="AD70" s="35">
        <f t="shared" si="32"/>
        <v>30809.989859973724</v>
      </c>
      <c r="AE70" s="35">
        <f t="shared" si="32"/>
        <v>34733.50279785048</v>
      </c>
      <c r="AF70" s="35">
        <f t="shared" si="32"/>
        <v>39966.456079897143</v>
      </c>
      <c r="AG70" s="35">
        <f t="shared" si="32"/>
        <v>44707.658428672257</v>
      </c>
      <c r="AH70" s="35">
        <f t="shared" si="32"/>
        <v>50126.959675996681</v>
      </c>
      <c r="AI70" s="35">
        <f t="shared" si="32"/>
        <v>56483.546466878557</v>
      </c>
      <c r="AJ70" s="35">
        <f t="shared" si="32"/>
        <v>63850.480611299972</v>
      </c>
      <c r="AK70" s="35">
        <f t="shared" si="32"/>
        <v>68542.883418948768</v>
      </c>
      <c r="AL70" s="35">
        <f t="shared" si="32"/>
        <v>74099.81466790475</v>
      </c>
      <c r="AM70" s="35">
        <f t="shared" si="32"/>
        <v>74870.360595695442</v>
      </c>
      <c r="AN70" s="35">
        <f t="shared" si="32"/>
        <v>74649.9977546218</v>
      </c>
      <c r="AO70" s="35">
        <f t="shared" si="32"/>
        <v>75537.625118520868</v>
      </c>
      <c r="AP70" s="35">
        <f t="shared" si="32"/>
        <v>74398.165260222508</v>
      </c>
      <c r="AQ70" s="35">
        <f t="shared" si="32"/>
        <v>72935.852031466566</v>
      </c>
      <c r="AR70" s="35">
        <f t="shared" si="32"/>
        <v>71684.66072193213</v>
      </c>
      <c r="AS70" s="35">
        <f t="shared" si="32"/>
        <v>72673.107994651014</v>
      </c>
      <c r="AT70" s="35">
        <f t="shared" si="32"/>
        <v>76372.080806410173</v>
      </c>
      <c r="AU70" s="35">
        <f t="shared" si="32"/>
        <v>80922.861833242408</v>
      </c>
      <c r="AV70" s="35">
        <f t="shared" si="32"/>
        <v>82272.805644098931</v>
      </c>
      <c r="AW70" s="35">
        <f t="shared" si="32"/>
        <v>81930.767619108286</v>
      </c>
      <c r="AX70" s="35">
        <f t="shared" si="32"/>
        <v>83458.930785486722</v>
      </c>
      <c r="AY70" s="35">
        <f t="shared" si="32"/>
        <v>86333.60107350102</v>
      </c>
      <c r="AZ70" s="35">
        <f t="shared" si="32"/>
        <v>89454.523271940707</v>
      </c>
      <c r="BA70" s="35">
        <f t="shared" si="32"/>
        <v>92479.722551882485</v>
      </c>
      <c r="BB70" s="35">
        <f t="shared" si="32"/>
        <v>98260.41730162724</v>
      </c>
      <c r="BC70" s="35">
        <f t="shared" si="32"/>
        <v>103978.13515974896</v>
      </c>
      <c r="BD70" s="35">
        <f t="shared" si="32"/>
        <v>104291.8456931056</v>
      </c>
      <c r="BE70" s="35">
        <f t="shared" si="32"/>
        <v>105756.38000365849</v>
      </c>
      <c r="BF70" s="35">
        <f t="shared" si="32"/>
        <v>107364.45896400078</v>
      </c>
      <c r="BG70" s="35">
        <f t="shared" si="32"/>
        <v>110512.68380230854</v>
      </c>
      <c r="BH70" s="35">
        <f t="shared" si="32"/>
        <v>114925.73236744342</v>
      </c>
      <c r="BI70" s="35">
        <f t="shared" si="32"/>
        <v>121102.28938844558</v>
      </c>
      <c r="BJ70" s="35">
        <f t="shared" si="32"/>
        <v>129032.01419760738</v>
      </c>
      <c r="BK70" s="35">
        <f t="shared" si="32"/>
        <v>135330.33827712756</v>
      </c>
      <c r="BL70" s="35">
        <f t="shared" si="32"/>
        <v>141225.08612052121</v>
      </c>
      <c r="BM70" s="35">
        <f t="shared" si="32"/>
        <v>150509.46380735189</v>
      </c>
      <c r="BN70" s="35">
        <f t="shared" si="32"/>
        <v>157734.01021129027</v>
      </c>
      <c r="BO70" s="35">
        <f t="shared" si="32"/>
        <v>164343.02889989194</v>
      </c>
      <c r="BP70" s="35">
        <f t="shared" ref="BP70:BT70" si="33">+BP21+BP22+BP23</f>
        <v>173117.5465175407</v>
      </c>
      <c r="BQ70" s="35">
        <f t="shared" si="33"/>
        <v>191221.70768539296</v>
      </c>
      <c r="BR70" s="35">
        <f t="shared" si="33"/>
        <v>215301.38984573621</v>
      </c>
      <c r="BS70" s="35">
        <f t="shared" si="33"/>
        <v>239076.08740453311</v>
      </c>
      <c r="BT70" s="35">
        <f t="shared" si="33"/>
        <v>251663.21211218691</v>
      </c>
      <c r="BU70" s="35">
        <f t="shared" si="10"/>
        <v>3.9414458544834927</v>
      </c>
    </row>
    <row r="71" spans="1:73" x14ac:dyDescent="0.25">
      <c r="A71" t="s">
        <v>479</v>
      </c>
      <c r="B71">
        <v>36</v>
      </c>
      <c r="C71" s="35">
        <f>+C24</f>
        <v>1463</v>
      </c>
      <c r="D71" s="35">
        <f t="shared" ref="D71:BO74" si="34">+D24</f>
        <v>1739.2349999999999</v>
      </c>
      <c r="E71" s="35">
        <f t="shared" si="34"/>
        <v>2138.6535749999998</v>
      </c>
      <c r="F71" s="35">
        <f t="shared" si="34"/>
        <v>2255.1622708750001</v>
      </c>
      <c r="G71" s="35">
        <f t="shared" si="34"/>
        <v>2418.6121188893749</v>
      </c>
      <c r="H71" s="35">
        <f t="shared" si="34"/>
        <v>2659.7272404615214</v>
      </c>
      <c r="I71" s="35">
        <f t="shared" si="34"/>
        <v>2946.4695181899856</v>
      </c>
      <c r="J71" s="35">
        <f t="shared" si="34"/>
        <v>3150.7667428705377</v>
      </c>
      <c r="K71" s="35">
        <f t="shared" si="34"/>
        <v>3211.3978977256043</v>
      </c>
      <c r="L71" s="35">
        <f t="shared" si="34"/>
        <v>3450.6312235781356</v>
      </c>
      <c r="M71" s="35">
        <f t="shared" si="34"/>
        <v>3824.7833839235245</v>
      </c>
      <c r="N71" s="35">
        <f t="shared" si="34"/>
        <v>4043.9419594153783</v>
      </c>
      <c r="O71" s="35">
        <f t="shared" si="34"/>
        <v>4279.130955705994</v>
      </c>
      <c r="P71" s="35">
        <f t="shared" si="34"/>
        <v>4643.865657571565</v>
      </c>
      <c r="Q71" s="35">
        <f t="shared" si="34"/>
        <v>4840.0664806479726</v>
      </c>
      <c r="R71" s="35">
        <f t="shared" si="34"/>
        <v>4940.8561761475366</v>
      </c>
      <c r="S71" s="35">
        <f t="shared" si="34"/>
        <v>5099.0234688446681</v>
      </c>
      <c r="T71" s="35">
        <f t="shared" si="34"/>
        <v>5559.6748311737447</v>
      </c>
      <c r="U71" s="35">
        <f t="shared" si="34"/>
        <v>6220.9252323418141</v>
      </c>
      <c r="V71" s="35">
        <f t="shared" si="34"/>
        <v>6989.6818213288325</v>
      </c>
      <c r="W71" s="35">
        <f t="shared" si="34"/>
        <v>7847.2811390228635</v>
      </c>
      <c r="X71" s="35">
        <f t="shared" si="34"/>
        <v>8562.9525624743183</v>
      </c>
      <c r="Y71" s="35">
        <f t="shared" si="34"/>
        <v>9360.6949152907982</v>
      </c>
      <c r="Z71" s="35">
        <f t="shared" si="34"/>
        <v>10254.787203420725</v>
      </c>
      <c r="AA71" s="35">
        <f t="shared" si="34"/>
        <v>11070.295186890513</v>
      </c>
      <c r="AB71" s="35">
        <f t="shared" si="34"/>
        <v>11849.399432922482</v>
      </c>
      <c r="AC71" s="35">
        <f t="shared" si="34"/>
        <v>13092.742520819498</v>
      </c>
      <c r="AD71" s="35">
        <f t="shared" si="34"/>
        <v>14808.367430092476</v>
      </c>
      <c r="AE71" s="35">
        <f t="shared" si="34"/>
        <v>16901.070478428141</v>
      </c>
      <c r="AF71" s="35">
        <f t="shared" si="34"/>
        <v>18560.404554271779</v>
      </c>
      <c r="AG71" s="35">
        <f t="shared" si="34"/>
        <v>20213.541848359651</v>
      </c>
      <c r="AH71" s="35">
        <f t="shared" si="34"/>
        <v>23453.442861863903</v>
      </c>
      <c r="AI71" s="35">
        <f t="shared" si="34"/>
        <v>28367.159218274999</v>
      </c>
      <c r="AJ71" s="35">
        <f t="shared" si="34"/>
        <v>32864.249539442375</v>
      </c>
      <c r="AK71" s="35">
        <f t="shared" si="34"/>
        <v>35737.290860828805</v>
      </c>
      <c r="AL71" s="35">
        <f t="shared" si="34"/>
        <v>38045.010777400341</v>
      </c>
      <c r="AM71" s="35">
        <f t="shared" si="34"/>
        <v>37748.034106903287</v>
      </c>
      <c r="AN71" s="35">
        <f t="shared" si="34"/>
        <v>38109.088820333272</v>
      </c>
      <c r="AO71" s="35">
        <f t="shared" si="34"/>
        <v>40672.180053181612</v>
      </c>
      <c r="AP71" s="35">
        <f t="shared" si="34"/>
        <v>43881.992144938464</v>
      </c>
      <c r="AQ71" s="35">
        <f t="shared" si="34"/>
        <v>46469.283362472997</v>
      </c>
      <c r="AR71" s="35">
        <f t="shared" si="34"/>
        <v>47892.544441289683</v>
      </c>
      <c r="AS71" s="35">
        <f t="shared" si="34"/>
        <v>49402.200052889784</v>
      </c>
      <c r="AT71" s="35">
        <f t="shared" si="34"/>
        <v>52795.859044691868</v>
      </c>
      <c r="AU71" s="35">
        <f t="shared" si="34"/>
        <v>56127.500892764627</v>
      </c>
      <c r="AV71" s="35">
        <f t="shared" si="34"/>
        <v>55138.738254386109</v>
      </c>
      <c r="AW71" s="35">
        <f t="shared" si="34"/>
        <v>54610.23382495626</v>
      </c>
      <c r="AX71" s="35">
        <f t="shared" si="34"/>
        <v>56570.647582088037</v>
      </c>
      <c r="AY71" s="35">
        <f t="shared" si="34"/>
        <v>59891.197206864388</v>
      </c>
      <c r="AZ71" s="35">
        <f t="shared" si="34"/>
        <v>64337.061639800406</v>
      </c>
      <c r="BA71" s="35">
        <f t="shared" si="34"/>
        <v>70065.817085631337</v>
      </c>
      <c r="BB71" s="35">
        <f t="shared" si="34"/>
        <v>75609.615437358472</v>
      </c>
      <c r="BC71" s="35">
        <f t="shared" si="34"/>
        <v>82886.125044567918</v>
      </c>
      <c r="BD71" s="35">
        <f t="shared" si="34"/>
        <v>89903.775662659886</v>
      </c>
      <c r="BE71" s="35">
        <f t="shared" si="34"/>
        <v>96448.690434947595</v>
      </c>
      <c r="BF71" s="35">
        <f t="shared" si="34"/>
        <v>100153.14341753072</v>
      </c>
      <c r="BG71" s="35">
        <f t="shared" si="34"/>
        <v>102373.40618781345</v>
      </c>
      <c r="BH71" s="35">
        <f t="shared" si="34"/>
        <v>105393.52822870236</v>
      </c>
      <c r="BI71" s="35">
        <f t="shared" si="34"/>
        <v>111778.53135325349</v>
      </c>
      <c r="BJ71" s="35">
        <f t="shared" si="34"/>
        <v>123552.85899349921</v>
      </c>
      <c r="BK71" s="35">
        <f t="shared" si="34"/>
        <v>138311.16584950683</v>
      </c>
      <c r="BL71" s="35">
        <f t="shared" si="34"/>
        <v>149839.93514283327</v>
      </c>
      <c r="BM71" s="35">
        <f t="shared" si="34"/>
        <v>158088.74519569409</v>
      </c>
      <c r="BN71" s="35">
        <f t="shared" si="34"/>
        <v>152980.98969036152</v>
      </c>
      <c r="BO71" s="35">
        <f t="shared" si="34"/>
        <v>157950.93628835547</v>
      </c>
      <c r="BP71" s="35">
        <f t="shared" ref="BP71:BT75" si="35">+BP24</f>
        <v>163997.54116366038</v>
      </c>
      <c r="BQ71" s="35">
        <f t="shared" si="35"/>
        <v>174719.92228329301</v>
      </c>
      <c r="BR71" s="35">
        <f t="shared" si="35"/>
        <v>180956.33432938257</v>
      </c>
      <c r="BS71" s="35">
        <f t="shared" si="35"/>
        <v>191174.10250832827</v>
      </c>
      <c r="BT71" s="35">
        <f t="shared" si="35"/>
        <v>200472.11661953738</v>
      </c>
      <c r="BU71" s="35">
        <f t="shared" si="10"/>
        <v>6.1000059161228881</v>
      </c>
    </row>
    <row r="72" spans="1:73" x14ac:dyDescent="0.25">
      <c r="A72" t="s">
        <v>480</v>
      </c>
      <c r="B72">
        <v>39</v>
      </c>
      <c r="C72" s="35">
        <f>+C25</f>
        <v>1333</v>
      </c>
      <c r="D72" s="35">
        <f t="shared" si="34"/>
        <v>1376.05</v>
      </c>
      <c r="E72" s="35">
        <f t="shared" si="34"/>
        <v>1501.6424999999999</v>
      </c>
      <c r="F72" s="35">
        <f t="shared" si="34"/>
        <v>1544.396125</v>
      </c>
      <c r="G72" s="35">
        <f t="shared" si="34"/>
        <v>1644.73670625</v>
      </c>
      <c r="H72" s="35">
        <f t="shared" si="34"/>
        <v>1847.0262003124999</v>
      </c>
      <c r="I72" s="35">
        <f t="shared" si="34"/>
        <v>2020.972270265625</v>
      </c>
      <c r="J72" s="35">
        <f t="shared" si="34"/>
        <v>2153.8264297257811</v>
      </c>
      <c r="K72" s="35">
        <f t="shared" si="34"/>
        <v>2239.7524652669135</v>
      </c>
      <c r="L72" s="35">
        <f t="shared" si="34"/>
        <v>2460.7895954768765</v>
      </c>
      <c r="M72" s="35">
        <f t="shared" si="34"/>
        <v>2708.6711561553448</v>
      </c>
      <c r="N72" s="35">
        <f t="shared" si="34"/>
        <v>2931.370482732043</v>
      </c>
      <c r="O72" s="35">
        <f t="shared" si="34"/>
        <v>2915.6649103222367</v>
      </c>
      <c r="P72" s="35">
        <f t="shared" si="34"/>
        <v>2983.3151737739013</v>
      </c>
      <c r="Q72" s="35">
        <f t="shared" si="34"/>
        <v>3003.817897707816</v>
      </c>
      <c r="R72" s="35">
        <f t="shared" si="34"/>
        <v>2979.2452130516435</v>
      </c>
      <c r="S72" s="35">
        <f t="shared" si="34"/>
        <v>2953.3584310938968</v>
      </c>
      <c r="T72" s="35">
        <f t="shared" si="34"/>
        <v>3047.3546664298124</v>
      </c>
      <c r="U72" s="35">
        <f t="shared" si="34"/>
        <v>3199.2514664653404</v>
      </c>
      <c r="V72" s="35">
        <f t="shared" si="34"/>
        <v>3406.3637464955391</v>
      </c>
      <c r="W72" s="35">
        <f t="shared" si="34"/>
        <v>3625.4091845212083</v>
      </c>
      <c r="X72" s="35">
        <f t="shared" si="34"/>
        <v>3644.5978068430268</v>
      </c>
      <c r="Y72" s="35">
        <f t="shared" si="34"/>
        <v>3701.9081358165727</v>
      </c>
      <c r="Z72" s="35">
        <f t="shared" si="34"/>
        <v>3814.6219154440869</v>
      </c>
      <c r="AA72" s="35">
        <f t="shared" si="34"/>
        <v>4174.4286281274744</v>
      </c>
      <c r="AB72" s="35">
        <f t="shared" si="34"/>
        <v>4631.2643339083534</v>
      </c>
      <c r="AC72" s="35">
        <f t="shared" si="34"/>
        <v>4840.5746838221003</v>
      </c>
      <c r="AD72" s="35">
        <f t="shared" si="34"/>
        <v>5254.4884812487853</v>
      </c>
      <c r="AE72" s="35">
        <f t="shared" si="34"/>
        <v>6165.3152090614676</v>
      </c>
      <c r="AF72" s="35">
        <f t="shared" si="34"/>
        <v>7895.5179277022471</v>
      </c>
      <c r="AG72" s="35">
        <f t="shared" si="34"/>
        <v>9712.1902385469111</v>
      </c>
      <c r="AH72" s="35">
        <f t="shared" si="34"/>
        <v>11814.361702764874</v>
      </c>
      <c r="AI72" s="35">
        <f t="shared" si="34"/>
        <v>13690.207447350143</v>
      </c>
      <c r="AJ72" s="35">
        <f t="shared" si="34"/>
        <v>15519.676330247621</v>
      </c>
      <c r="AK72" s="35">
        <f t="shared" si="34"/>
        <v>17689.724880710477</v>
      </c>
      <c r="AL72" s="35">
        <f t="shared" si="34"/>
        <v>22674.266148603907</v>
      </c>
      <c r="AM72" s="35">
        <f t="shared" si="34"/>
        <v>24825.126226313321</v>
      </c>
      <c r="AN72" s="35">
        <f t="shared" si="34"/>
        <v>24301.357292366323</v>
      </c>
      <c r="AO72" s="35">
        <f t="shared" si="34"/>
        <v>23470.153698511374</v>
      </c>
      <c r="AP72" s="35">
        <f t="shared" si="34"/>
        <v>22416.630643734668</v>
      </c>
      <c r="AQ72" s="35">
        <f t="shared" si="34"/>
        <v>20370.136047174467</v>
      </c>
      <c r="AR72" s="35">
        <f t="shared" si="34"/>
        <v>18546.615640098295</v>
      </c>
      <c r="AS72" s="35">
        <f t="shared" si="34"/>
        <v>17295.623294083551</v>
      </c>
      <c r="AT72" s="35">
        <f t="shared" si="34"/>
        <v>16554.279799971016</v>
      </c>
      <c r="AU72" s="35">
        <f t="shared" si="34"/>
        <v>15823.137829975363</v>
      </c>
      <c r="AV72" s="35">
        <f t="shared" si="34"/>
        <v>14897.667155479059</v>
      </c>
      <c r="AW72" s="35">
        <f t="shared" si="34"/>
        <v>13792.017082157199</v>
      </c>
      <c r="AX72" s="35">
        <f t="shared" si="34"/>
        <v>14000.214519833618</v>
      </c>
      <c r="AY72" s="35">
        <f t="shared" si="34"/>
        <v>14246.182341858575</v>
      </c>
      <c r="AZ72" s="35">
        <f t="shared" si="34"/>
        <v>14608.25499057979</v>
      </c>
      <c r="BA72" s="35">
        <f t="shared" si="34"/>
        <v>15155.01674199282</v>
      </c>
      <c r="BB72" s="35">
        <f t="shared" si="34"/>
        <v>16215.764230693896</v>
      </c>
      <c r="BC72" s="35">
        <f t="shared" si="34"/>
        <v>17098.39959608981</v>
      </c>
      <c r="BD72" s="35">
        <f t="shared" si="34"/>
        <v>19384.639656676336</v>
      </c>
      <c r="BE72" s="35">
        <f t="shared" si="34"/>
        <v>21247.943708174884</v>
      </c>
      <c r="BF72" s="35">
        <f t="shared" si="34"/>
        <v>23601.752151948651</v>
      </c>
      <c r="BG72" s="35">
        <f t="shared" si="34"/>
        <v>23510.489329156353</v>
      </c>
      <c r="BH72" s="35">
        <f t="shared" si="34"/>
        <v>24419.915929782899</v>
      </c>
      <c r="BI72" s="35">
        <f t="shared" si="34"/>
        <v>26221.928540315464</v>
      </c>
      <c r="BJ72" s="35">
        <f t="shared" si="34"/>
        <v>30254.639259268144</v>
      </c>
      <c r="BK72" s="35">
        <f t="shared" si="34"/>
        <v>38051.443370377921</v>
      </c>
      <c r="BL72" s="35">
        <f t="shared" si="34"/>
        <v>49607.726864821234</v>
      </c>
      <c r="BM72" s="35">
        <f t="shared" si="34"/>
        <v>60241.567835098045</v>
      </c>
      <c r="BN72" s="35">
        <f t="shared" si="34"/>
        <v>66101.332659833337</v>
      </c>
      <c r="BO72" s="35">
        <f t="shared" si="34"/>
        <v>73038.132760858338</v>
      </c>
      <c r="BP72" s="35">
        <f t="shared" si="35"/>
        <v>83673.412846729596</v>
      </c>
      <c r="BQ72" s="35">
        <f t="shared" si="35"/>
        <v>99870.400919720152</v>
      </c>
      <c r="BR72" s="35">
        <f t="shared" si="35"/>
        <v>112624.84078176213</v>
      </c>
      <c r="BS72" s="35">
        <f t="shared" si="35"/>
        <v>124847.11466449781</v>
      </c>
      <c r="BT72" s="35">
        <f t="shared" si="35"/>
        <v>129184.04746482315</v>
      </c>
      <c r="BU72" s="35">
        <f t="shared" si="10"/>
        <v>8.3238879932724714</v>
      </c>
    </row>
    <row r="73" spans="1:73" x14ac:dyDescent="0.25">
      <c r="A73" t="s">
        <v>481</v>
      </c>
      <c r="B73">
        <v>40</v>
      </c>
      <c r="C73" s="35">
        <f>+C26</f>
        <v>2518</v>
      </c>
      <c r="D73" s="35">
        <f t="shared" si="34"/>
        <v>3074.415</v>
      </c>
      <c r="E73" s="35">
        <f t="shared" si="34"/>
        <v>3951.1946375000002</v>
      </c>
      <c r="F73" s="35">
        <f t="shared" si="34"/>
        <v>4264.8814820937505</v>
      </c>
      <c r="G73" s="35">
        <f t="shared" si="34"/>
        <v>4552.1626486639852</v>
      </c>
      <c r="H73" s="35">
        <f t="shared" si="34"/>
        <v>4715.1970314994078</v>
      </c>
      <c r="I73" s="35">
        <f t="shared" si="34"/>
        <v>4906.5534990382512</v>
      </c>
      <c r="J73" s="35">
        <f t="shared" si="34"/>
        <v>5233.7713229397268</v>
      </c>
      <c r="K73" s="35">
        <f t="shared" si="34"/>
        <v>5462.4523395767201</v>
      </c>
      <c r="L73" s="35">
        <f t="shared" si="34"/>
        <v>5798.1160960933867</v>
      </c>
      <c r="M73" s="35">
        <f t="shared" si="34"/>
        <v>6248.9128109586782</v>
      </c>
      <c r="N73" s="35">
        <f t="shared" si="34"/>
        <v>6694.7090432326868</v>
      </c>
      <c r="O73" s="35">
        <f t="shared" si="34"/>
        <v>6891.2923689235386</v>
      </c>
      <c r="P73" s="35">
        <f t="shared" si="34"/>
        <v>7107.9138208180811</v>
      </c>
      <c r="Q73" s="35">
        <f t="shared" si="34"/>
        <v>7303.4173940392338</v>
      </c>
      <c r="R73" s="35">
        <f t="shared" si="34"/>
        <v>7436.1291544780543</v>
      </c>
      <c r="S73" s="35">
        <f t="shared" si="34"/>
        <v>7620.9388126477606</v>
      </c>
      <c r="T73" s="35">
        <f t="shared" si="34"/>
        <v>7763.640949655739</v>
      </c>
      <c r="U73" s="35">
        <f t="shared" si="34"/>
        <v>8029.8675000849598</v>
      </c>
      <c r="V73" s="35">
        <f t="shared" si="34"/>
        <v>8531.1633688215788</v>
      </c>
      <c r="W73" s="35">
        <f t="shared" si="34"/>
        <v>9226.5051382321799</v>
      </c>
      <c r="X73" s="35">
        <f t="shared" si="34"/>
        <v>9836.3305789606129</v>
      </c>
      <c r="Y73" s="35">
        <f t="shared" si="34"/>
        <v>10513.108512774317</v>
      </c>
      <c r="Z73" s="35">
        <f t="shared" si="34"/>
        <v>11395.293922012363</v>
      </c>
      <c r="AA73" s="35">
        <f t="shared" si="34"/>
        <v>12225.535129295416</v>
      </c>
      <c r="AB73" s="35">
        <f t="shared" si="34"/>
        <v>13070.013346431389</v>
      </c>
      <c r="AC73" s="35">
        <f t="shared" si="34"/>
        <v>13830.486244368445</v>
      </c>
      <c r="AD73" s="35">
        <f t="shared" si="34"/>
        <v>14727.184660880415</v>
      </c>
      <c r="AE73" s="35">
        <f t="shared" si="34"/>
        <v>15569.65307679175</v>
      </c>
      <c r="AF73" s="35">
        <f t="shared" si="34"/>
        <v>16144.432717197051</v>
      </c>
      <c r="AG73" s="35">
        <f t="shared" si="34"/>
        <v>17150.684564238516</v>
      </c>
      <c r="AH73" s="35">
        <f t="shared" si="34"/>
        <v>18514.451745370949</v>
      </c>
      <c r="AI73" s="35">
        <f t="shared" si="34"/>
        <v>20407.425595475026</v>
      </c>
      <c r="AJ73" s="35">
        <f t="shared" si="34"/>
        <v>22775.25606418771</v>
      </c>
      <c r="AK73" s="35">
        <f t="shared" si="34"/>
        <v>25239.153234078145</v>
      </c>
      <c r="AL73" s="35">
        <f t="shared" si="34"/>
        <v>27780.986599710839</v>
      </c>
      <c r="AM73" s="35">
        <f t="shared" si="34"/>
        <v>30170.481210256381</v>
      </c>
      <c r="AN73" s="35">
        <f t="shared" si="34"/>
        <v>32481.630419641002</v>
      </c>
      <c r="AO73" s="35">
        <f t="shared" si="34"/>
        <v>35829.77362854754</v>
      </c>
      <c r="AP73" s="35">
        <f t="shared" si="34"/>
        <v>39399.584282051306</v>
      </c>
      <c r="AQ73" s="35">
        <f t="shared" si="34"/>
        <v>42662.149757628227</v>
      </c>
      <c r="AR73" s="35">
        <f t="shared" si="34"/>
        <v>46390.861170801785</v>
      </c>
      <c r="AS73" s="35">
        <f t="shared" si="34"/>
        <v>50059.300536400508</v>
      </c>
      <c r="AT73" s="35">
        <f t="shared" si="34"/>
        <v>54336.960701917429</v>
      </c>
      <c r="AU73" s="35">
        <f t="shared" si="34"/>
        <v>56884.889391365432</v>
      </c>
      <c r="AV73" s="35">
        <f t="shared" si="34"/>
        <v>58584.519312225377</v>
      </c>
      <c r="AW73" s="35">
        <f t="shared" si="34"/>
        <v>59917.457520549884</v>
      </c>
      <c r="AX73" s="35">
        <f t="shared" si="34"/>
        <v>61809.457961063279</v>
      </c>
      <c r="AY73" s="35">
        <f t="shared" si="34"/>
        <v>64586.468332195815</v>
      </c>
      <c r="AZ73" s="35">
        <f t="shared" si="34"/>
        <v>67965.099569874976</v>
      </c>
      <c r="BA73" s="35">
        <f t="shared" si="34"/>
        <v>71600.596387619677</v>
      </c>
      <c r="BB73" s="35">
        <f t="shared" si="34"/>
        <v>74611.502456569578</v>
      </c>
      <c r="BC73" s="35">
        <f t="shared" si="34"/>
        <v>78701.190819659882</v>
      </c>
      <c r="BD73" s="35">
        <f t="shared" si="34"/>
        <v>83232.753265563457</v>
      </c>
      <c r="BE73" s="35">
        <f t="shared" si="34"/>
        <v>87351.594626237216</v>
      </c>
      <c r="BF73" s="35">
        <f t="shared" si="34"/>
        <v>91260.718472604858</v>
      </c>
      <c r="BG73" s="35">
        <f t="shared" si="34"/>
        <v>93789.155313169598</v>
      </c>
      <c r="BH73" s="35">
        <f t="shared" si="34"/>
        <v>96638.363351345382</v>
      </c>
      <c r="BI73" s="35">
        <f t="shared" si="34"/>
        <v>100290.82112350849</v>
      </c>
      <c r="BJ73" s="35">
        <f t="shared" si="34"/>
        <v>105520.01679655591</v>
      </c>
      <c r="BK73" s="35">
        <f t="shared" si="34"/>
        <v>110059.61415109836</v>
      </c>
      <c r="BL73" s="35">
        <f t="shared" si="34"/>
        <v>114551.22492230037</v>
      </c>
      <c r="BM73" s="35">
        <f t="shared" si="34"/>
        <v>117497.40699703807</v>
      </c>
      <c r="BN73" s="35">
        <f t="shared" si="34"/>
        <v>119358.56539500457</v>
      </c>
      <c r="BO73" s="35">
        <f t="shared" si="34"/>
        <v>122988.59134529135</v>
      </c>
      <c r="BP73" s="35">
        <f t="shared" si="35"/>
        <v>128327.88820840797</v>
      </c>
      <c r="BQ73" s="35">
        <f t="shared" si="35"/>
        <v>134849.24581558371</v>
      </c>
      <c r="BR73" s="35">
        <f t="shared" si="35"/>
        <v>139983.48959962928</v>
      </c>
      <c r="BS73" s="35">
        <f t="shared" si="35"/>
        <v>145907.08998768765</v>
      </c>
      <c r="BT73" s="35">
        <f t="shared" si="35"/>
        <v>151958.72331462684</v>
      </c>
      <c r="BU73" s="35">
        <f t="shared" si="10"/>
        <v>6.6720972482750662</v>
      </c>
    </row>
    <row r="74" spans="1:73" x14ac:dyDescent="0.25">
      <c r="A74" t="s">
        <v>482</v>
      </c>
      <c r="B74">
        <v>41</v>
      </c>
      <c r="C74" s="35">
        <f>+C27</f>
        <v>205</v>
      </c>
      <c r="D74" s="35">
        <f t="shared" si="34"/>
        <v>223.40299999999999</v>
      </c>
      <c r="E74" s="35">
        <f t="shared" si="34"/>
        <v>242.43088979999999</v>
      </c>
      <c r="F74" s="35">
        <f t="shared" si="34"/>
        <v>258.96906461067999</v>
      </c>
      <c r="G74" s="35">
        <f t="shared" si="34"/>
        <v>296.47413816108127</v>
      </c>
      <c r="H74" s="35">
        <f t="shared" si="34"/>
        <v>343.10078122233892</v>
      </c>
      <c r="I74" s="35">
        <f t="shared" si="34"/>
        <v>366.17609794616197</v>
      </c>
      <c r="J74" s="35">
        <f t="shared" si="34"/>
        <v>372.01940158283588</v>
      </c>
      <c r="K74" s="35">
        <f t="shared" si="34"/>
        <v>368.79104333254378</v>
      </c>
      <c r="L74" s="35">
        <f t="shared" si="34"/>
        <v>386.15476598535525</v>
      </c>
      <c r="M74" s="35">
        <f t="shared" si="34"/>
        <v>417.33398190364107</v>
      </c>
      <c r="N74" s="35">
        <f t="shared" si="34"/>
        <v>450.79492962251328</v>
      </c>
      <c r="O74" s="35">
        <f t="shared" si="34"/>
        <v>451.11913952974436</v>
      </c>
      <c r="P74" s="35">
        <f t="shared" si="34"/>
        <v>466.38388933998925</v>
      </c>
      <c r="Q74" s="35">
        <f t="shared" si="34"/>
        <v>504.84908403503522</v>
      </c>
      <c r="R74" s="35">
        <f t="shared" si="34"/>
        <v>549.25976202300967</v>
      </c>
      <c r="S74" s="35">
        <f t="shared" si="34"/>
        <v>604.52552166798966</v>
      </c>
      <c r="T74" s="35">
        <f t="shared" si="34"/>
        <v>692.65554099408041</v>
      </c>
      <c r="U74" s="35">
        <f t="shared" si="34"/>
        <v>773.62251477576604</v>
      </c>
      <c r="V74" s="35">
        <f t="shared" si="34"/>
        <v>878.74014556589054</v>
      </c>
      <c r="W74" s="35">
        <f t="shared" si="34"/>
        <v>977.57920286910621</v>
      </c>
      <c r="X74" s="35">
        <f t="shared" si="34"/>
        <v>964.29117706291208</v>
      </c>
      <c r="Y74" s="35">
        <f t="shared" si="34"/>
        <v>996.44017518957401</v>
      </c>
      <c r="Z74" s="35">
        <f t="shared" si="34"/>
        <v>1058.6930470598061</v>
      </c>
      <c r="AA74" s="35">
        <f t="shared" si="34"/>
        <v>1172.5287422290376</v>
      </c>
      <c r="AB74" s="35">
        <f t="shared" si="34"/>
        <v>1272.4869709042321</v>
      </c>
      <c r="AC74" s="35">
        <f t="shared" si="34"/>
        <v>1394.1128604403959</v>
      </c>
      <c r="AD74" s="35">
        <f t="shared" si="34"/>
        <v>1569.4325618356272</v>
      </c>
      <c r="AE74" s="35">
        <f t="shared" si="34"/>
        <v>1785.5986299949732</v>
      </c>
      <c r="AF74" s="35">
        <f t="shared" si="34"/>
        <v>1989.1198412538952</v>
      </c>
      <c r="AG74" s="35">
        <f t="shared" si="34"/>
        <v>2246.3152623679307</v>
      </c>
      <c r="AH74" s="35">
        <f t="shared" si="34"/>
        <v>2448.3410432496521</v>
      </c>
      <c r="AI74" s="35">
        <f t="shared" si="34"/>
        <v>3111.3152959176659</v>
      </c>
      <c r="AJ74" s="35">
        <f t="shared" si="34"/>
        <v>4060.7000706463659</v>
      </c>
      <c r="AK74" s="35">
        <f t="shared" si="34"/>
        <v>5207.9676776898223</v>
      </c>
      <c r="AL74" s="35">
        <f t="shared" si="34"/>
        <v>6523.8264056015087</v>
      </c>
      <c r="AM74" s="35">
        <f t="shared" si="34"/>
        <v>7234.3566428141921</v>
      </c>
      <c r="AN74" s="35">
        <f t="shared" si="34"/>
        <v>7888.5756345220689</v>
      </c>
      <c r="AO74" s="35">
        <f t="shared" si="34"/>
        <v>8669.8108631507203</v>
      </c>
      <c r="AP74" s="35">
        <f t="shared" si="34"/>
        <v>9438.7675508488792</v>
      </c>
      <c r="AQ74" s="35">
        <f t="shared" si="34"/>
        <v>10245.697582023195</v>
      </c>
      <c r="AR74" s="35">
        <f t="shared" si="34"/>
        <v>11023.636645480141</v>
      </c>
      <c r="AS74" s="35">
        <f t="shared" si="34"/>
        <v>12003.901684699083</v>
      </c>
      <c r="AT74" s="35">
        <f t="shared" si="34"/>
        <v>12805.386115725272</v>
      </c>
      <c r="AU74" s="35">
        <f t="shared" si="34"/>
        <v>13212.878302101257</v>
      </c>
      <c r="AV74" s="35">
        <f t="shared" si="34"/>
        <v>13077.636421495887</v>
      </c>
      <c r="AW74" s="35">
        <f t="shared" si="34"/>
        <v>13026.197901793541</v>
      </c>
      <c r="AX74" s="35">
        <f t="shared" si="34"/>
        <v>12919.193206604605</v>
      </c>
      <c r="AY74" s="35">
        <f t="shared" si="34"/>
        <v>12925.813172513321</v>
      </c>
      <c r="AZ74" s="35">
        <f t="shared" si="34"/>
        <v>13159.219036674378</v>
      </c>
      <c r="BA74" s="35">
        <f t="shared" si="34"/>
        <v>13192.818265348296</v>
      </c>
      <c r="BB74" s="35">
        <f t="shared" si="34"/>
        <v>13584.255395483418</v>
      </c>
      <c r="BC74" s="35">
        <f t="shared" si="34"/>
        <v>14535.902955951758</v>
      </c>
      <c r="BD74" s="35">
        <f t="shared" si="34"/>
        <v>15142.018353830206</v>
      </c>
      <c r="BE74" s="35">
        <f t="shared" si="34"/>
        <v>15798.972187737747</v>
      </c>
      <c r="BF74" s="35">
        <f t="shared" si="34"/>
        <v>16651.440688506642</v>
      </c>
      <c r="BG74" s="35">
        <f t="shared" si="34"/>
        <v>17638.566466234523</v>
      </c>
      <c r="BH74" s="35">
        <f t="shared" si="34"/>
        <v>18655.653376327111</v>
      </c>
      <c r="BI74" s="35">
        <f t="shared" si="34"/>
        <v>20498.206547108719</v>
      </c>
      <c r="BJ74" s="35">
        <f t="shared" si="34"/>
        <v>21733.835466368979</v>
      </c>
      <c r="BK74" s="35">
        <f t="shared" si="34"/>
        <v>22683.850041836908</v>
      </c>
      <c r="BL74" s="35">
        <f t="shared" si="34"/>
        <v>22891.631944164019</v>
      </c>
      <c r="BM74" s="35">
        <f t="shared" si="34"/>
        <v>23218.306645604338</v>
      </c>
      <c r="BN74" s="35">
        <f t="shared" si="34"/>
        <v>22358.069206800501</v>
      </c>
      <c r="BO74" s="35">
        <f t="shared" ref="BO74" si="36">+BO27</f>
        <v>21666.599314273288</v>
      </c>
      <c r="BP74" s="35">
        <f t="shared" si="35"/>
        <v>21448.945000035568</v>
      </c>
      <c r="BQ74" s="35">
        <f t="shared" si="35"/>
        <v>22159.208487029046</v>
      </c>
      <c r="BR74" s="35">
        <f t="shared" si="35"/>
        <v>23770.209650507917</v>
      </c>
      <c r="BS74" s="35">
        <f t="shared" si="35"/>
        <v>24795.753200604766</v>
      </c>
      <c r="BT74" s="35">
        <f t="shared" si="35"/>
        <v>25855.212063613853</v>
      </c>
      <c r="BU74" s="35">
        <f t="shared" si="10"/>
        <v>6.3671809327937696</v>
      </c>
    </row>
    <row r="75" spans="1:73" x14ac:dyDescent="0.25">
      <c r="A75" t="s">
        <v>483</v>
      </c>
      <c r="B75">
        <v>29</v>
      </c>
      <c r="C75" s="35">
        <f>+C28</f>
        <v>1452</v>
      </c>
      <c r="D75" s="35">
        <f t="shared" ref="D75:BO75" si="37">+D28</f>
        <v>1645.1204</v>
      </c>
      <c r="E75" s="35">
        <f t="shared" si="37"/>
        <v>1894.7941650800001</v>
      </c>
      <c r="F75" s="35">
        <f t="shared" si="37"/>
        <v>2063.690984563716</v>
      </c>
      <c r="G75" s="35">
        <f t="shared" si="37"/>
        <v>2263.7093025374807</v>
      </c>
      <c r="H75" s="35">
        <f t="shared" si="37"/>
        <v>2409.26492227371</v>
      </c>
      <c r="I75" s="35">
        <f t="shared" si="37"/>
        <v>2480.3801992227927</v>
      </c>
      <c r="J75" s="35">
        <f t="shared" si="37"/>
        <v>2594.0201958772755</v>
      </c>
      <c r="K75" s="35">
        <f t="shared" si="37"/>
        <v>2670.9210210245528</v>
      </c>
      <c r="L75" s="35">
        <f t="shared" si="37"/>
        <v>2839.4943546276363</v>
      </c>
      <c r="M75" s="35">
        <f t="shared" si="37"/>
        <v>3002.2368361909857</v>
      </c>
      <c r="N75" s="35">
        <f t="shared" si="37"/>
        <v>3126.0073502200535</v>
      </c>
      <c r="O75" s="35">
        <f t="shared" si="37"/>
        <v>3291.5464675326398</v>
      </c>
      <c r="P75" s="35">
        <f t="shared" si="37"/>
        <v>3622.7016728650819</v>
      </c>
      <c r="Q75" s="35">
        <f t="shared" si="37"/>
        <v>3930.0777164520555</v>
      </c>
      <c r="R75" s="35">
        <f t="shared" si="37"/>
        <v>4252.1772688186684</v>
      </c>
      <c r="S75" s="35">
        <f t="shared" si="37"/>
        <v>4625.831557121679</v>
      </c>
      <c r="T75" s="35">
        <f t="shared" si="37"/>
        <v>5108.4465687576558</v>
      </c>
      <c r="U75" s="35">
        <f t="shared" si="37"/>
        <v>5615.972389179653</v>
      </c>
      <c r="V75" s="35">
        <f t="shared" si="37"/>
        <v>6138.7396562534905</v>
      </c>
      <c r="W75" s="35">
        <f t="shared" si="37"/>
        <v>6735.5033048873511</v>
      </c>
      <c r="X75" s="35">
        <f t="shared" si="37"/>
        <v>7229.3636680774443</v>
      </c>
      <c r="Y75" s="35">
        <f t="shared" si="37"/>
        <v>7785.4783997696368</v>
      </c>
      <c r="Z75" s="35">
        <f t="shared" si="37"/>
        <v>8457.6774314835693</v>
      </c>
      <c r="AA75" s="35">
        <f t="shared" si="37"/>
        <v>9239.8615458260392</v>
      </c>
      <c r="AB75" s="35">
        <f t="shared" si="37"/>
        <v>10079.829940125863</v>
      </c>
      <c r="AC75" s="35">
        <f t="shared" si="37"/>
        <v>10961.070989945323</v>
      </c>
      <c r="AD75" s="35">
        <f t="shared" si="37"/>
        <v>12224.505233126378</v>
      </c>
      <c r="AE75" s="35">
        <f t="shared" si="37"/>
        <v>13854.835612286863</v>
      </c>
      <c r="AF75" s="35">
        <f t="shared" si="37"/>
        <v>15243.018326597008</v>
      </c>
      <c r="AG75" s="35">
        <f t="shared" si="37"/>
        <v>16825.721727089269</v>
      </c>
      <c r="AH75" s="35">
        <f t="shared" si="37"/>
        <v>18840.292916689017</v>
      </c>
      <c r="AI75" s="35">
        <f t="shared" si="37"/>
        <v>21737.117770060726</v>
      </c>
      <c r="AJ75" s="35">
        <f t="shared" si="37"/>
        <v>26040.240322530783</v>
      </c>
      <c r="AK75" s="35">
        <f t="shared" si="37"/>
        <v>30212.512923021997</v>
      </c>
      <c r="AL75" s="35">
        <f t="shared" si="37"/>
        <v>34759.209769460853</v>
      </c>
      <c r="AM75" s="35">
        <f t="shared" si="37"/>
        <v>40179.178170419269</v>
      </c>
      <c r="AN75" s="35">
        <f t="shared" si="37"/>
        <v>44696.785225916508</v>
      </c>
      <c r="AO75" s="35">
        <f t="shared" si="37"/>
        <v>49519.948762139007</v>
      </c>
      <c r="AP75" s="35">
        <f t="shared" si="37"/>
        <v>54358.660309475934</v>
      </c>
      <c r="AQ75" s="35">
        <f t="shared" si="37"/>
        <v>59498.629645890127</v>
      </c>
      <c r="AR75" s="35">
        <f t="shared" si="37"/>
        <v>65000.481499050511</v>
      </c>
      <c r="AS75" s="35">
        <f t="shared" si="37"/>
        <v>70893.910574240377</v>
      </c>
      <c r="AT75" s="35">
        <f t="shared" si="37"/>
        <v>77283.237546654767</v>
      </c>
      <c r="AU75" s="35">
        <f t="shared" si="37"/>
        <v>82767.416656032525</v>
      </c>
      <c r="AV75" s="35">
        <f t="shared" si="37"/>
        <v>87260.776182598929</v>
      </c>
      <c r="AW75" s="35">
        <f t="shared" si="37"/>
        <v>91292.263850902105</v>
      </c>
      <c r="AX75" s="35">
        <f t="shared" si="37"/>
        <v>97778.913385664229</v>
      </c>
      <c r="AY75" s="35">
        <f t="shared" si="37"/>
        <v>105579.0794439559</v>
      </c>
      <c r="AZ75" s="35">
        <f t="shared" si="37"/>
        <v>114217.28104186119</v>
      </c>
      <c r="BA75" s="35">
        <f t="shared" si="37"/>
        <v>123758.07554439503</v>
      </c>
      <c r="BB75" s="35">
        <f t="shared" si="37"/>
        <v>133905.51101670566</v>
      </c>
      <c r="BC75" s="35">
        <f t="shared" si="37"/>
        <v>145011.22924394492</v>
      </c>
      <c r="BD75" s="35">
        <f t="shared" si="37"/>
        <v>156396.07517631183</v>
      </c>
      <c r="BE75" s="35">
        <f t="shared" si="37"/>
        <v>168575.93330284109</v>
      </c>
      <c r="BF75" s="35">
        <f t="shared" si="37"/>
        <v>180374.69832733259</v>
      </c>
      <c r="BG75" s="35">
        <f t="shared" si="37"/>
        <v>193443.50526371651</v>
      </c>
      <c r="BH75" s="35">
        <f t="shared" si="37"/>
        <v>210035.27693837107</v>
      </c>
      <c r="BI75" s="35">
        <f t="shared" si="37"/>
        <v>228118.08064534902</v>
      </c>
      <c r="BJ75" s="35">
        <f t="shared" si="37"/>
        <v>249170.28736628912</v>
      </c>
      <c r="BK75" s="35">
        <f t="shared" si="37"/>
        <v>270809.5040372347</v>
      </c>
      <c r="BL75" s="35">
        <f t="shared" si="37"/>
        <v>290433.26409255003</v>
      </c>
      <c r="BM75" s="35">
        <f t="shared" si="37"/>
        <v>305227.44429171737</v>
      </c>
      <c r="BN75" s="35">
        <f t="shared" si="37"/>
        <v>309432.44174754742</v>
      </c>
      <c r="BO75" s="35">
        <f t="shared" si="37"/>
        <v>312962.04307813366</v>
      </c>
      <c r="BP75" s="35">
        <f t="shared" si="35"/>
        <v>319338.73413272458</v>
      </c>
      <c r="BQ75" s="35">
        <f t="shared" si="35"/>
        <v>321141.13859497424</v>
      </c>
      <c r="BR75" s="35">
        <f t="shared" si="35"/>
        <v>327072.04887993453</v>
      </c>
      <c r="BS75" s="35">
        <f t="shared" si="35"/>
        <v>335475.33607992018</v>
      </c>
      <c r="BT75" s="35">
        <f t="shared" si="35"/>
        <v>345600.81907534791</v>
      </c>
      <c r="BU75" s="35">
        <f t="shared" si="10"/>
        <v>13.27179837032164</v>
      </c>
    </row>
    <row r="77" spans="1:73" x14ac:dyDescent="0.25">
      <c r="C77" s="35">
        <f>SUM(C53:C75)</f>
        <v>64642</v>
      </c>
      <c r="BT77" s="35">
        <f>SUM(BT53:BT75)</f>
        <v>6210001.3364375047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77"/>
  <sheetViews>
    <sheetView topLeftCell="A44" workbookViewId="0">
      <selection activeCell="BB32" sqref="A1:XFD1048576"/>
    </sheetView>
  </sheetViews>
  <sheetFormatPr defaultRowHeight="15" x14ac:dyDescent="0.25"/>
  <cols>
    <col min="1" max="1" width="54.28515625" bestFit="1" customWidth="1"/>
  </cols>
  <sheetData>
    <row r="1" spans="1:75" x14ac:dyDescent="0.25">
      <c r="B1" s="34" t="s">
        <v>461</v>
      </c>
    </row>
    <row r="9" spans="1:75" ht="15.75" x14ac:dyDescent="0.25">
      <c r="B9" s="31" t="s">
        <v>460</v>
      </c>
      <c r="C9" s="32"/>
      <c r="D9" s="33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</row>
    <row r="10" spans="1:75" x14ac:dyDescent="0.25">
      <c r="A10" t="s">
        <v>484</v>
      </c>
      <c r="B10" t="s">
        <v>246</v>
      </c>
      <c r="C10">
        <v>1947</v>
      </c>
      <c r="D10">
        <f>+C10+1</f>
        <v>1948</v>
      </c>
      <c r="E10">
        <f t="shared" ref="E10:BP10" si="0">+D10+1</f>
        <v>1949</v>
      </c>
      <c r="F10">
        <f t="shared" si="0"/>
        <v>1950</v>
      </c>
      <c r="G10">
        <f t="shared" si="0"/>
        <v>1951</v>
      </c>
      <c r="H10">
        <f t="shared" si="0"/>
        <v>1952</v>
      </c>
      <c r="I10">
        <f t="shared" si="0"/>
        <v>1953</v>
      </c>
      <c r="J10">
        <f t="shared" si="0"/>
        <v>1954</v>
      </c>
      <c r="K10">
        <f t="shared" si="0"/>
        <v>1955</v>
      </c>
      <c r="L10">
        <f t="shared" si="0"/>
        <v>1956</v>
      </c>
      <c r="M10">
        <f t="shared" si="0"/>
        <v>1957</v>
      </c>
      <c r="N10">
        <f t="shared" si="0"/>
        <v>1958</v>
      </c>
      <c r="O10">
        <f t="shared" si="0"/>
        <v>1959</v>
      </c>
      <c r="P10">
        <f t="shared" si="0"/>
        <v>1960</v>
      </c>
      <c r="Q10">
        <f t="shared" si="0"/>
        <v>1961</v>
      </c>
      <c r="R10">
        <f t="shared" si="0"/>
        <v>1962</v>
      </c>
      <c r="S10">
        <f t="shared" si="0"/>
        <v>1963</v>
      </c>
      <c r="T10">
        <f t="shared" si="0"/>
        <v>1964</v>
      </c>
      <c r="U10">
        <f t="shared" si="0"/>
        <v>1965</v>
      </c>
      <c r="V10">
        <f t="shared" si="0"/>
        <v>1966</v>
      </c>
      <c r="W10">
        <f t="shared" si="0"/>
        <v>1967</v>
      </c>
      <c r="X10">
        <f t="shared" si="0"/>
        <v>1968</v>
      </c>
      <c r="Y10">
        <f t="shared" si="0"/>
        <v>1969</v>
      </c>
      <c r="Z10">
        <f t="shared" si="0"/>
        <v>1970</v>
      </c>
      <c r="AA10">
        <f t="shared" si="0"/>
        <v>1971</v>
      </c>
      <c r="AB10">
        <f t="shared" si="0"/>
        <v>1972</v>
      </c>
      <c r="AC10">
        <f t="shared" si="0"/>
        <v>1973</v>
      </c>
      <c r="AD10">
        <f t="shared" si="0"/>
        <v>1974</v>
      </c>
      <c r="AE10">
        <f t="shared" si="0"/>
        <v>1975</v>
      </c>
      <c r="AF10">
        <f t="shared" si="0"/>
        <v>1976</v>
      </c>
      <c r="AG10">
        <f t="shared" si="0"/>
        <v>1977</v>
      </c>
      <c r="AH10">
        <f t="shared" si="0"/>
        <v>1978</v>
      </c>
      <c r="AI10">
        <f t="shared" si="0"/>
        <v>1979</v>
      </c>
      <c r="AJ10">
        <f t="shared" si="0"/>
        <v>1980</v>
      </c>
      <c r="AK10">
        <f t="shared" si="0"/>
        <v>1981</v>
      </c>
      <c r="AL10">
        <f t="shared" si="0"/>
        <v>1982</v>
      </c>
      <c r="AM10">
        <f t="shared" si="0"/>
        <v>1983</v>
      </c>
      <c r="AN10">
        <f t="shared" si="0"/>
        <v>1984</v>
      </c>
      <c r="AO10">
        <f t="shared" si="0"/>
        <v>1985</v>
      </c>
      <c r="AP10">
        <f t="shared" si="0"/>
        <v>1986</v>
      </c>
      <c r="AQ10">
        <f t="shared" si="0"/>
        <v>1987</v>
      </c>
      <c r="AR10">
        <f t="shared" si="0"/>
        <v>1988</v>
      </c>
      <c r="AS10">
        <f t="shared" si="0"/>
        <v>1989</v>
      </c>
      <c r="AT10">
        <f>+AS10+1</f>
        <v>1990</v>
      </c>
      <c r="AU10">
        <f t="shared" si="0"/>
        <v>1991</v>
      </c>
      <c r="AV10">
        <f t="shared" si="0"/>
        <v>1992</v>
      </c>
      <c r="AW10">
        <f t="shared" si="0"/>
        <v>1993</v>
      </c>
      <c r="AX10">
        <f t="shared" si="0"/>
        <v>1994</v>
      </c>
      <c r="AY10">
        <f t="shared" si="0"/>
        <v>1995</v>
      </c>
      <c r="AZ10">
        <f t="shared" si="0"/>
        <v>1996</v>
      </c>
      <c r="BA10">
        <f t="shared" si="0"/>
        <v>1997</v>
      </c>
      <c r="BB10">
        <f t="shared" si="0"/>
        <v>1998</v>
      </c>
      <c r="BC10">
        <f t="shared" si="0"/>
        <v>1999</v>
      </c>
      <c r="BD10">
        <f t="shared" si="0"/>
        <v>2000</v>
      </c>
      <c r="BE10">
        <f t="shared" si="0"/>
        <v>2001</v>
      </c>
      <c r="BF10">
        <f t="shared" si="0"/>
        <v>2002</v>
      </c>
      <c r="BG10">
        <f t="shared" si="0"/>
        <v>2003</v>
      </c>
      <c r="BH10">
        <f t="shared" si="0"/>
        <v>2004</v>
      </c>
      <c r="BI10">
        <f t="shared" si="0"/>
        <v>2005</v>
      </c>
      <c r="BJ10">
        <f t="shared" si="0"/>
        <v>2006</v>
      </c>
      <c r="BK10">
        <f t="shared" si="0"/>
        <v>2007</v>
      </c>
      <c r="BL10">
        <f t="shared" si="0"/>
        <v>2008</v>
      </c>
      <c r="BM10">
        <f t="shared" si="0"/>
        <v>2009</v>
      </c>
      <c r="BN10">
        <f>+BM10+1</f>
        <v>2010</v>
      </c>
      <c r="BO10">
        <f t="shared" si="0"/>
        <v>2011</v>
      </c>
      <c r="BP10">
        <f t="shared" si="0"/>
        <v>2012</v>
      </c>
      <c r="BQ10">
        <f t="shared" ref="BQ10:BT10" si="1">+BP10+1</f>
        <v>2013</v>
      </c>
      <c r="BR10">
        <f t="shared" si="1"/>
        <v>2014</v>
      </c>
      <c r="BS10">
        <f t="shared" si="1"/>
        <v>2015</v>
      </c>
      <c r="BT10">
        <f t="shared" si="1"/>
        <v>2016</v>
      </c>
    </row>
    <row r="11" spans="1:75" x14ac:dyDescent="0.25">
      <c r="A11" s="29">
        <v>13</v>
      </c>
      <c r="B11" t="s">
        <v>85</v>
      </c>
      <c r="C11" s="35">
        <f>+'Initial Stock'!E8/Prices!C36*100</f>
        <v>0</v>
      </c>
      <c r="D11" s="35">
        <f>+C11*(1-'Dep r by equipment nipa tables'!$D3)+'Investment from Nipa Tables'!AV6/Prices!C36*100</f>
        <v>0</v>
      </c>
      <c r="E11" s="35">
        <f>+D11*(1-'Dep r by equipment nipa tables'!$D3)+'Investment from Nipa Tables'!AW6/Prices!D36*100</f>
        <v>0</v>
      </c>
      <c r="F11" s="35">
        <f>+E11*(1-'Dep r by equipment nipa tables'!$D3)+'Investment from Nipa Tables'!AX6/Prices!E36*100</f>
        <v>0</v>
      </c>
      <c r="G11" s="35">
        <f>+F11*(1-'Dep r by equipment nipa tables'!$D3)+'Investment from Nipa Tables'!AY6/Prices!F36*100</f>
        <v>0</v>
      </c>
      <c r="H11" s="35">
        <f>+G11*(1-'Dep r by equipment nipa tables'!$D3)+'Investment from Nipa Tables'!AZ6/Prices!G36*100</f>
        <v>0</v>
      </c>
      <c r="I11" s="35">
        <f>+H11*(1-'Dep r by equipment nipa tables'!$D3)+'Investment from Nipa Tables'!BA6/Prices!H36*100</f>
        <v>0</v>
      </c>
      <c r="J11" s="35">
        <f>+I11*(1-'Dep r by equipment nipa tables'!$D3)+'Investment from Nipa Tables'!BB6/Prices!I36*100</f>
        <v>0</v>
      </c>
      <c r="K11" s="35">
        <f>+J11*(1-'Dep r by equipment nipa tables'!$D3)+'Investment from Nipa Tables'!BC6/Prices!J36*100</f>
        <v>0</v>
      </c>
      <c r="L11" s="35">
        <f>+K11*(1-'Dep r by equipment nipa tables'!$D3)+'Investment from Nipa Tables'!BD6/Prices!K36*100</f>
        <v>0</v>
      </c>
      <c r="M11" s="35">
        <f>+L11*(1-'Dep r by equipment nipa tables'!$D3)+'Investment from Nipa Tables'!BE6/Prices!L36*100</f>
        <v>0</v>
      </c>
      <c r="N11" s="35">
        <f>+M11*(1-'Dep r by equipment nipa tables'!$D3)+'Investment from Nipa Tables'!BF6/Prices!M36*100</f>
        <v>0</v>
      </c>
      <c r="O11" s="35">
        <f>+N11*(1-'Dep r by equipment nipa tables'!$D3)+'Investment from Nipa Tables'!BG6/Prices!N36*100</f>
        <v>0</v>
      </c>
      <c r="P11" s="35">
        <f>+O11*(1-'Dep r by equipment nipa tables'!$D3)+'Investment from Nipa Tables'!BH6/Prices!O36*100</f>
        <v>0</v>
      </c>
      <c r="Q11" s="35">
        <f>+P11*(1-'Dep r by equipment nipa tables'!$D3)+'Investment from Nipa Tables'!BI6/Prices!P36*100</f>
        <v>0</v>
      </c>
      <c r="R11" s="35">
        <f>+Q11*(1-'Dep r by equipment nipa tables'!$D3)+'Investment from Nipa Tables'!BJ6/Prices!Q36*100</f>
        <v>0</v>
      </c>
      <c r="S11" s="35">
        <f>+R11*(1-'Dep r by equipment nipa tables'!$D3)+'Investment from Nipa Tables'!BK6/Prices!R36*100</f>
        <v>0</v>
      </c>
      <c r="T11" s="35">
        <f>+S11*(1-'Dep r by equipment nipa tables'!$D3)+'Investment from Nipa Tables'!BL6/Prices!S36*100</f>
        <v>0</v>
      </c>
      <c r="U11" s="35">
        <f>+T11*(1-'Dep r by equipment nipa tables'!$D3)+'Investment from Nipa Tables'!BM6/Prices!T36*100</f>
        <v>0</v>
      </c>
      <c r="V11" s="35">
        <f>+U11*(1-'Dep r by equipment nipa tables'!$D3)+'Investment from Nipa Tables'!BN6/Prices!U36*100</f>
        <v>0</v>
      </c>
      <c r="W11" s="35">
        <f>+V11*(1-'Dep r by equipment nipa tables'!$D3)+'Investment from Nipa Tables'!BO6/Prices!V36*100</f>
        <v>0</v>
      </c>
      <c r="X11" s="35">
        <f>+W11*(1-'Dep r by equipment nipa tables'!$D3)+'Investment from Nipa Tables'!BP6/Prices!W36*100</f>
        <v>0</v>
      </c>
      <c r="Y11" s="35">
        <f>+X11*(1-'Dep r by equipment nipa tables'!$D3)+'Investment from Nipa Tables'!BQ6/Prices!X36*100</f>
        <v>126.82948638539442</v>
      </c>
      <c r="Z11" s="35">
        <f>+Y11*(1-'Dep r by equipment nipa tables'!$D3)+'Investment from Nipa Tables'!BR6/Prices!Y36*100</f>
        <v>317.55951564785425</v>
      </c>
      <c r="AA11" s="35">
        <f>+Z11*(1-'Dep r by equipment nipa tables'!$D3)+'Investment from Nipa Tables'!BS6/Prices!Z36*100</f>
        <v>438.71027908001571</v>
      </c>
      <c r="AB11" s="35">
        <f>+AA11*(1-'Dep r by equipment nipa tables'!$D3)+'Investment from Nipa Tables'!BT6/Prices!AA36*100</f>
        <v>515.26388507718934</v>
      </c>
      <c r="AC11" s="35">
        <f>+AB11*(1-'Dep r by equipment nipa tables'!$D3)+'Investment from Nipa Tables'!BU6/Prices!AB36*100</f>
        <v>703.58782585421955</v>
      </c>
      <c r="AD11" s="35">
        <f>+AC11*(1-'Dep r by equipment nipa tables'!$D3)+'Investment from Nipa Tables'!BV6/Prices!AC36*100</f>
        <v>1048.469602391777</v>
      </c>
      <c r="AE11" s="35">
        <f>+AD11*(1-'Dep r by equipment nipa tables'!$D3)+'Investment from Nipa Tables'!BW6/Prices!AD36*100</f>
        <v>1180.805273187065</v>
      </c>
      <c r="AF11" s="35">
        <f>+AE11*(1-'Dep r by equipment nipa tables'!$D3)+'Investment from Nipa Tables'!BX6/Prices!AE36*100</f>
        <v>1321.3005408202682</v>
      </c>
      <c r="AG11" s="35">
        <f>+AF11*(1-'Dep r by equipment nipa tables'!$D3)+'Investment from Nipa Tables'!BY6/Prices!AF36*100</f>
        <v>1703.8667608888697</v>
      </c>
      <c r="AH11" s="35">
        <f>+AG11*(1-'Dep r by equipment nipa tables'!$D3)+'Investment from Nipa Tables'!BZ6/Prices!AG36*100</f>
        <v>2492.8665930911275</v>
      </c>
      <c r="AI11" s="35">
        <f>+AH11*(1-'Dep r by equipment nipa tables'!$D3)+'Investment from Nipa Tables'!CA6/Prices!AH36*100</f>
        <v>3297.9011073216097</v>
      </c>
      <c r="AJ11" s="35">
        <f>+AI11*(1-'Dep r by equipment nipa tables'!$D3)+'Investment from Nipa Tables'!CB6/Prices!AI36*100</f>
        <v>4908.599486020209</v>
      </c>
      <c r="AK11" s="35">
        <f>+AJ11*(1-'Dep r by equipment nipa tables'!$D3)+'Investment from Nipa Tables'!CC6/Prices!AJ36*100</f>
        <v>5218.5160618268255</v>
      </c>
      <c r="AL11" s="35">
        <f>+AK11*(1-'Dep r by equipment nipa tables'!$D3)+'Investment from Nipa Tables'!CD6/Prices!AK36*100</f>
        <v>5533.7007380318864</v>
      </c>
      <c r="AM11" s="35">
        <f>+AL11*(1-'Dep r by equipment nipa tables'!$D3)+'Investment from Nipa Tables'!CE6/Prices!AL36*100</f>
        <v>5944.8965952604722</v>
      </c>
      <c r="AN11" s="35">
        <f>+AM11*(1-'Dep r by equipment nipa tables'!$D3)+'Investment from Nipa Tables'!CF6/Prices!AM36*100</f>
        <v>6583.9089683582533</v>
      </c>
      <c r="AO11" s="35">
        <f>+AN11*(1-'Dep r by equipment nipa tables'!$D3)+'Investment from Nipa Tables'!CG6/Prices!AN36*100</f>
        <v>7000.3581177807046</v>
      </c>
      <c r="AP11" s="35">
        <f>+AO11*(1-'Dep r by equipment nipa tables'!$D3)+'Investment from Nipa Tables'!CH6/Prices!AO36*100</f>
        <v>7023.320179785339</v>
      </c>
      <c r="AQ11" s="35">
        <f>+AP11*(1-'Dep r by equipment nipa tables'!$D3)+'Investment from Nipa Tables'!CI6/Prices!AP36*100</f>
        <v>6834.3702719233497</v>
      </c>
      <c r="AR11" s="35">
        <f>+AQ11*(1-'Dep r by equipment nipa tables'!$D3)+'Investment from Nipa Tables'!CJ6/Prices!AQ36*100</f>
        <v>6425.973233380053</v>
      </c>
      <c r="AS11" s="35">
        <f>+AR11*(1-'Dep r by equipment nipa tables'!$D3)+'Investment from Nipa Tables'!CK6/Prices!AR36*100</f>
        <v>6190.2882210869093</v>
      </c>
      <c r="AT11" s="35">
        <f>+AS11*(1-'Dep r by equipment nipa tables'!$D3)+'Investment from Nipa Tables'!CL6/Prices!AS36*100</f>
        <v>6109.0870189583084</v>
      </c>
      <c r="AU11" s="35">
        <f>+AT11*(1-'Dep r by equipment nipa tables'!$D3)+'Investment from Nipa Tables'!CM6/Prices!AT36*100</f>
        <v>5991.3053948151637</v>
      </c>
      <c r="AV11" s="35">
        <f>+AU11*(1-'Dep r by equipment nipa tables'!$D3)+'Investment from Nipa Tables'!CN6/Prices!AU36*100</f>
        <v>6175.3549636632752</v>
      </c>
      <c r="AW11" s="35">
        <f>+AV11*(1-'Dep r by equipment nipa tables'!$D3)+'Investment from Nipa Tables'!CO6/Prices!AV36*100</f>
        <v>6464.1201470154956</v>
      </c>
      <c r="AX11" s="35">
        <f>+AW11*(1-'Dep r by equipment nipa tables'!$D3)+'Investment from Nipa Tables'!CP6/Prices!AW36*100</f>
        <v>6877.6497361550664</v>
      </c>
      <c r="AY11" s="35">
        <f>+AX11*(1-'Dep r by equipment nipa tables'!$D3)+'Investment from Nipa Tables'!CQ6/Prices!AX36*100</f>
        <v>7187.6720488309074</v>
      </c>
      <c r="AZ11" s="35">
        <f>+AY11*(1-'Dep r by equipment nipa tables'!$D3)+'Investment from Nipa Tables'!CR6/Prices!AY36*100</f>
        <v>7647.2265043524258</v>
      </c>
      <c r="BA11" s="35">
        <f>+AZ11*(1-'Dep r by equipment nipa tables'!$D3)+'Investment from Nipa Tables'!CS6/Prices!AZ36*100</f>
        <v>8437.0266142425207</v>
      </c>
      <c r="BB11" s="35">
        <f>+BA11*(1-'Dep r by equipment nipa tables'!$D3)+'Investment from Nipa Tables'!CT6/Prices!BA36*100</f>
        <v>8066.8316945501083</v>
      </c>
      <c r="BC11" s="35">
        <f>+BB11*(1-'Dep r by equipment nipa tables'!$D3)+'Investment from Nipa Tables'!CU6/Prices!BB36*100</f>
        <v>8094.3600761756998</v>
      </c>
      <c r="BD11" s="35">
        <f>+BC11*(1-'Dep r by equipment nipa tables'!$D3)+'Investment from Nipa Tables'!CV6/Prices!BC36*100</f>
        <v>8169.1123243278143</v>
      </c>
      <c r="BE11" s="35">
        <f>+BD11*(1-'Dep r by equipment nipa tables'!$D3)+'Investment from Nipa Tables'!CW6/Prices!BD36*100</f>
        <v>8596.5945212891565</v>
      </c>
      <c r="BF11" s="35">
        <f>+BE11*(1-'Dep r by equipment nipa tables'!$D3)+'Investment from Nipa Tables'!CX6/Prices!BE36*100</f>
        <v>8780.092523209616</v>
      </c>
      <c r="BG11" s="35">
        <f>+BF11*(1-'Dep r by equipment nipa tables'!$D3)+'Investment from Nipa Tables'!CY6/Prices!BF36*100</f>
        <v>9149.776763873193</v>
      </c>
      <c r="BH11" s="35">
        <f>+BG11*(1-'Dep r by equipment nipa tables'!$D3)+'Investment from Nipa Tables'!CZ6/Prices!BG36*100</f>
        <v>9842.63057133451</v>
      </c>
      <c r="BI11" s="35">
        <f>+BH11*(1-'Dep r by equipment nipa tables'!$D3)+'Investment from Nipa Tables'!DA6/Prices!BH36*100</f>
        <v>10480.210228919546</v>
      </c>
      <c r="BJ11" s="35">
        <f>+BI11*(1-'Dep r by equipment nipa tables'!$D3)+'Investment from Nipa Tables'!DB6/Prices!BI36*100</f>
        <v>10813.950340957985</v>
      </c>
      <c r="BK11" s="35">
        <f>+BJ11*(1-'Dep r by equipment nipa tables'!$D3)+'Investment from Nipa Tables'!DC6/Prices!BJ36*100</f>
        <v>11782.437513497151</v>
      </c>
      <c r="BL11" s="35">
        <f>+BK11*(1-'Dep r by equipment nipa tables'!$D3)+'Investment from Nipa Tables'!DD6/Prices!BK36*100</f>
        <v>12606.497362798773</v>
      </c>
      <c r="BM11" s="35">
        <f>+BL11*(1-'Dep r by equipment nipa tables'!$D3)+'Investment from Nipa Tables'!DE6/Prices!BL36*100</f>
        <v>12734.328434771462</v>
      </c>
      <c r="BN11" s="35">
        <f>+BM11*(1-'Dep r by equipment nipa tables'!$D3)+'Investment from Nipa Tables'!DF6/Prices!BM36*100</f>
        <v>12175.491395966243</v>
      </c>
      <c r="BO11" s="35">
        <f>+BN11*(1-'Dep r by equipment nipa tables'!$D3)+'Investment from Nipa Tables'!DG6/Prices!BN36*100</f>
        <v>11213.832232551144</v>
      </c>
      <c r="BP11" s="35">
        <f>+BO11*(1-'Dep r by equipment nipa tables'!$D3)+'Investment from Nipa Tables'!DH6/Prices!BO36*100</f>
        <v>11244.333281398604</v>
      </c>
      <c r="BQ11" s="35">
        <f>+BP11*(1-'Dep r by equipment nipa tables'!$D3)+'Investment from Nipa Tables'!DI6/Prices!BP36*100</f>
        <v>11851.221999897996</v>
      </c>
      <c r="BR11" s="35">
        <f>+BQ11*(1-'Dep r by equipment nipa tables'!$D3)+'Investment from Nipa Tables'!DJ6/Prices!BQ36*100</f>
        <v>12365.32616341478</v>
      </c>
      <c r="BS11" s="35">
        <f>+BR11*(1-'Dep r by equipment nipa tables'!$D3)+'Investment from Nipa Tables'!DK6/Prices!BR36*100</f>
        <v>13043.393682108643</v>
      </c>
      <c r="BT11" s="35">
        <f>+BS11*(1-'Dep r by equipment nipa tables'!$D3)+'Investment from Nipa Tables'!DL6/Prices!BS36*100</f>
        <v>13556.567885063403</v>
      </c>
    </row>
    <row r="12" spans="1:75" x14ac:dyDescent="0.25">
      <c r="A12" s="29">
        <v>13</v>
      </c>
      <c r="B12" t="s">
        <v>86</v>
      </c>
      <c r="C12" s="35">
        <f>+'Initial Stock'!E9/Prices!C37*100</f>
        <v>4548.3005040669905</v>
      </c>
      <c r="D12" s="35">
        <f>+C12*(1-'Dep r by equipment nipa tables'!$D4)+'Investment from Nipa Tables'!AV7/Prices!C37*100</f>
        <v>5177.0768048066839</v>
      </c>
      <c r="E12" s="35">
        <f>+D12*(1-'Dep r by equipment nipa tables'!$D4)+'Investment from Nipa Tables'!AW7/Prices!D37*100</f>
        <v>5774.6697349310498</v>
      </c>
      <c r="F12" s="35">
        <f>+E12*(1-'Dep r by equipment nipa tables'!$D4)+'Investment from Nipa Tables'!AX7/Prices!E37*100</f>
        <v>6089.3861579127233</v>
      </c>
      <c r="G12" s="35">
        <f>+F12*(1-'Dep r by equipment nipa tables'!$D4)+'Investment from Nipa Tables'!AY7/Prices!F37*100</f>
        <v>6499.4141987213952</v>
      </c>
      <c r="H12" s="35">
        <f>+G12*(1-'Dep r by equipment nipa tables'!$D4)+'Investment from Nipa Tables'!AZ7/Prices!G37*100</f>
        <v>7187.3225634923283</v>
      </c>
      <c r="I12" s="35">
        <f>+H12*(1-'Dep r by equipment nipa tables'!$D4)+'Investment from Nipa Tables'!BA7/Prices!H37*100</f>
        <v>8036.2725460691645</v>
      </c>
      <c r="J12" s="35">
        <f>+I12*(1-'Dep r by equipment nipa tables'!$D4)+'Investment from Nipa Tables'!BB7/Prices!I37*100</f>
        <v>8938.6796364427009</v>
      </c>
      <c r="K12" s="35">
        <f>+J12*(1-'Dep r by equipment nipa tables'!$D4)+'Investment from Nipa Tables'!BC7/Prices!J37*100</f>
        <v>9861.789067876678</v>
      </c>
      <c r="L12" s="35">
        <f>+K12*(1-'Dep r by equipment nipa tables'!$D4)+'Investment from Nipa Tables'!BD7/Prices!K37*100</f>
        <v>10723.361220790728</v>
      </c>
      <c r="M12" s="35">
        <f>+L12*(1-'Dep r by equipment nipa tables'!$D4)+'Investment from Nipa Tables'!BE7/Prices!L37*100</f>
        <v>11788.938893031494</v>
      </c>
      <c r="N12" s="35">
        <f>+M12*(1-'Dep r by equipment nipa tables'!$D4)+'Investment from Nipa Tables'!BF7/Prices!M37*100</f>
        <v>13061.430057300404</v>
      </c>
      <c r="O12" s="35">
        <f>+N12*(1-'Dep r by equipment nipa tables'!$D4)+'Investment from Nipa Tables'!BG7/Prices!N37*100</f>
        <v>13920.551038115498</v>
      </c>
      <c r="P12" s="35">
        <f>+O12*(1-'Dep r by equipment nipa tables'!$D4)+'Investment from Nipa Tables'!BH7/Prices!O37*100</f>
        <v>14671.172214526445</v>
      </c>
      <c r="Q12" s="35">
        <f>+P12*(1-'Dep r by equipment nipa tables'!$D4)+'Investment from Nipa Tables'!BI7/Prices!P37*100</f>
        <v>15299.559540056131</v>
      </c>
      <c r="R12" s="35">
        <f>+Q12*(1-'Dep r by equipment nipa tables'!$D4)+'Investment from Nipa Tables'!BJ7/Prices!Q37*100</f>
        <v>15802.340821310911</v>
      </c>
      <c r="S12" s="35">
        <f>+R12*(1-'Dep r by equipment nipa tables'!$D4)+'Investment from Nipa Tables'!BK7/Prices!R37*100</f>
        <v>16083.602214510556</v>
      </c>
      <c r="T12" s="35">
        <f>+S12*(1-'Dep r by equipment nipa tables'!$D4)+'Investment from Nipa Tables'!BL7/Prices!S37*100</f>
        <v>16652.002651414292</v>
      </c>
      <c r="U12" s="35">
        <f>+T12*(1-'Dep r by equipment nipa tables'!$D4)+'Investment from Nipa Tables'!BM7/Prices!T37*100</f>
        <v>17555.365389744664</v>
      </c>
      <c r="V12" s="35">
        <f>+U12*(1-'Dep r by equipment nipa tables'!$D4)+'Investment from Nipa Tables'!BN7/Prices!U37*100</f>
        <v>19009.738774576206</v>
      </c>
      <c r="W12" s="35">
        <f>+V12*(1-'Dep r by equipment nipa tables'!$D4)+'Investment from Nipa Tables'!BO7/Prices!V37*100</f>
        <v>20987.755802218773</v>
      </c>
      <c r="X12" s="35">
        <f>+W12*(1-'Dep r by equipment nipa tables'!$D4)+'Investment from Nipa Tables'!BP7/Prices!W37*100</f>
        <v>22624.550572857184</v>
      </c>
      <c r="Y12" s="35">
        <f>+X12*(1-'Dep r by equipment nipa tables'!$D4)+'Investment from Nipa Tables'!BQ7/Prices!X37*100</f>
        <v>24742.862105227319</v>
      </c>
      <c r="Z12" s="35">
        <f>+Y12*(1-'Dep r by equipment nipa tables'!$D4)+'Investment from Nipa Tables'!BR7/Prices!Y37*100</f>
        <v>27066.024087574544</v>
      </c>
      <c r="AA12" s="35">
        <f>+Z12*(1-'Dep r by equipment nipa tables'!$D4)+'Investment from Nipa Tables'!BS7/Prices!Z37*100</f>
        <v>29927.099105192487</v>
      </c>
      <c r="AB12" s="35">
        <f>+AA12*(1-'Dep r by equipment nipa tables'!$D4)+'Investment from Nipa Tables'!BT7/Prices!AA37*100</f>
        <v>32764.327534586249</v>
      </c>
      <c r="AC12" s="35">
        <f>+AB12*(1-'Dep r by equipment nipa tables'!$D4)+'Investment from Nipa Tables'!BU7/Prices!AB37*100</f>
        <v>35431.653330819536</v>
      </c>
      <c r="AD12" s="35">
        <f>+AC12*(1-'Dep r by equipment nipa tables'!$D4)+'Investment from Nipa Tables'!BV7/Prices!AC37*100</f>
        <v>38726.489057921608</v>
      </c>
      <c r="AE12" s="35">
        <f>+AD12*(1-'Dep r by equipment nipa tables'!$D4)+'Investment from Nipa Tables'!BW7/Prices!AD37*100</f>
        <v>42956.604899653379</v>
      </c>
      <c r="AF12" s="35">
        <f>+AE12*(1-'Dep r by equipment nipa tables'!$D4)+'Investment from Nipa Tables'!BX7/Prices!AE37*100</f>
        <v>46341.978974536607</v>
      </c>
      <c r="AG12" s="35">
        <f>+AF12*(1-'Dep r by equipment nipa tables'!$D4)+'Investment from Nipa Tables'!BY7/Prices!AF37*100</f>
        <v>49946.97846361393</v>
      </c>
      <c r="AH12" s="35">
        <f>+AG12*(1-'Dep r by equipment nipa tables'!$D4)+'Investment from Nipa Tables'!BZ7/Prices!AG37*100</f>
        <v>52823.005121446331</v>
      </c>
      <c r="AI12" s="35">
        <f>+AH12*(1-'Dep r by equipment nipa tables'!$D4)+'Investment from Nipa Tables'!CA7/Prices!AH37*100</f>
        <v>56002.249691904821</v>
      </c>
      <c r="AJ12" s="35">
        <f>+AI12*(1-'Dep r by equipment nipa tables'!$D4)+'Investment from Nipa Tables'!CB7/Prices!AI37*100</f>
        <v>59282.649413495325</v>
      </c>
      <c r="AK12" s="35">
        <f>+AJ12*(1-'Dep r by equipment nipa tables'!$D4)+'Investment from Nipa Tables'!CC7/Prices!AJ37*100</f>
        <v>60914.898679584345</v>
      </c>
      <c r="AL12" s="35">
        <f>+AK12*(1-'Dep r by equipment nipa tables'!$D4)+'Investment from Nipa Tables'!CD7/Prices!AK37*100</f>
        <v>62659.74678374223</v>
      </c>
      <c r="AM12" s="35">
        <f>+AL12*(1-'Dep r by equipment nipa tables'!$D4)+'Investment from Nipa Tables'!CE7/Prices!AL37*100</f>
        <v>62943.43951844742</v>
      </c>
      <c r="AN12" s="35">
        <f>+AM12*(1-'Dep r by equipment nipa tables'!$D4)+'Investment from Nipa Tables'!CF7/Prices!AM37*100</f>
        <v>62365.956664059719</v>
      </c>
      <c r="AO12" s="35">
        <f>+AN12*(1-'Dep r by equipment nipa tables'!$D4)+'Investment from Nipa Tables'!CG7/Prices!AN37*100</f>
        <v>62696.266060262024</v>
      </c>
      <c r="AP12" s="35">
        <f>+AO12*(1-'Dep r by equipment nipa tables'!$D4)+'Investment from Nipa Tables'!CH7/Prices!AO37*100</f>
        <v>63581.533044652242</v>
      </c>
      <c r="AQ12" s="35">
        <f>+AP12*(1-'Dep r by equipment nipa tables'!$D4)+'Investment from Nipa Tables'!CI7/Prices!AP37*100</f>
        <v>64037.016635997235</v>
      </c>
      <c r="AR12" s="35">
        <f>+AQ12*(1-'Dep r by equipment nipa tables'!$D4)+'Investment from Nipa Tables'!CJ7/Prices!AQ37*100</f>
        <v>64086.726562231524</v>
      </c>
      <c r="AS12" s="35">
        <f>+AR12*(1-'Dep r by equipment nipa tables'!$D4)+'Investment from Nipa Tables'!CK7/Prices!AR37*100</f>
        <v>64553.756883430971</v>
      </c>
      <c r="AT12" s="35">
        <f>+AS12*(1-'Dep r by equipment nipa tables'!$D4)+'Investment from Nipa Tables'!CL7/Prices!AS37*100</f>
        <v>65712.62688154084</v>
      </c>
      <c r="AU12" s="35">
        <f>+AT12*(1-'Dep r by equipment nipa tables'!$D4)+'Investment from Nipa Tables'!CM7/Prices!AT37*100</f>
        <v>66982.347143723469</v>
      </c>
      <c r="AV12" s="35">
        <f>+AU12*(1-'Dep r by equipment nipa tables'!$D4)+'Investment from Nipa Tables'!CN7/Prices!AU37*100</f>
        <v>67972.96029539319</v>
      </c>
      <c r="AW12" s="35">
        <f>+AV12*(1-'Dep r by equipment nipa tables'!$D4)+'Investment from Nipa Tables'!CO7/Prices!AV37*100</f>
        <v>68883.248177998335</v>
      </c>
      <c r="AX12" s="35">
        <f>+AW12*(1-'Dep r by equipment nipa tables'!$D4)+'Investment from Nipa Tables'!CP7/Prices!AW37*100</f>
        <v>69956.164357353089</v>
      </c>
      <c r="AY12" s="35">
        <f>+AX12*(1-'Dep r by equipment nipa tables'!$D4)+'Investment from Nipa Tables'!CQ7/Prices!AX37*100</f>
        <v>71823.980882184478</v>
      </c>
      <c r="AZ12" s="35">
        <f>+AY12*(1-'Dep r by equipment nipa tables'!$D4)+'Investment from Nipa Tables'!CR7/Prices!AY37*100</f>
        <v>74003.890494418956</v>
      </c>
      <c r="BA12" s="35">
        <f>+AZ12*(1-'Dep r by equipment nipa tables'!$D4)+'Investment from Nipa Tables'!CS7/Prices!AZ37*100</f>
        <v>76606.96142482241</v>
      </c>
      <c r="BB12" s="35">
        <f>+BA12*(1-'Dep r by equipment nipa tables'!$D4)+'Investment from Nipa Tables'!CT7/Prices!BA37*100</f>
        <v>78639.282260237393</v>
      </c>
      <c r="BC12" s="35">
        <f>+BB12*(1-'Dep r by equipment nipa tables'!$D4)+'Investment from Nipa Tables'!CU7/Prices!BB37*100</f>
        <v>81118.348480268935</v>
      </c>
      <c r="BD12" s="35">
        <f>+BC12*(1-'Dep r by equipment nipa tables'!$D4)+'Investment from Nipa Tables'!CV7/Prices!BC37*100</f>
        <v>84518.242562441301</v>
      </c>
      <c r="BE12" s="35">
        <f>+BD12*(1-'Dep r by equipment nipa tables'!$D4)+'Investment from Nipa Tables'!CW7/Prices!BD37*100</f>
        <v>88260.159181367548</v>
      </c>
      <c r="BF12" s="35">
        <f>+BE12*(1-'Dep r by equipment nipa tables'!$D4)+'Investment from Nipa Tables'!CX7/Prices!BE37*100</f>
        <v>91875.29462678096</v>
      </c>
      <c r="BG12" s="35">
        <f>+BF12*(1-'Dep r by equipment nipa tables'!$D4)+'Investment from Nipa Tables'!CY7/Prices!BF37*100</f>
        <v>93264.202315916104</v>
      </c>
      <c r="BH12" s="35">
        <f>+BG12*(1-'Dep r by equipment nipa tables'!$D4)+'Investment from Nipa Tables'!CZ7/Prices!BG37*100</f>
        <v>95811.334529690299</v>
      </c>
      <c r="BI12" s="35">
        <f>+BH12*(1-'Dep r by equipment nipa tables'!$D4)+'Investment from Nipa Tables'!DA7/Prices!BH37*100</f>
        <v>98515.750040534127</v>
      </c>
      <c r="BJ12" s="35">
        <f>+BI12*(1-'Dep r by equipment nipa tables'!$D4)+'Investment from Nipa Tables'!DB7/Prices!BI37*100</f>
        <v>102661.82704899691</v>
      </c>
      <c r="BK12" s="35">
        <f>+BJ12*(1-'Dep r by equipment nipa tables'!$D4)+'Investment from Nipa Tables'!DC7/Prices!BJ37*100</f>
        <v>108089.64448118251</v>
      </c>
      <c r="BL12" s="35">
        <f>+BK12*(1-'Dep r by equipment nipa tables'!$D4)+'Investment from Nipa Tables'!DD7/Prices!BK37*100</f>
        <v>114610.76400371763</v>
      </c>
      <c r="BM12" s="35">
        <f>+BL12*(1-'Dep r by equipment nipa tables'!$D4)+'Investment from Nipa Tables'!DE7/Prices!BL37*100</f>
        <v>121970.27065742238</v>
      </c>
      <c r="BN12" s="35">
        <f>+BM12*(1-'Dep r by equipment nipa tables'!$D4)+'Investment from Nipa Tables'!DF7/Prices!BM37*100</f>
        <v>124783.59683813676</v>
      </c>
      <c r="BO12" s="35">
        <f>+BN12*(1-'Dep r by equipment nipa tables'!$D4)+'Investment from Nipa Tables'!DG7/Prices!BN37*100</f>
        <v>126609.43013863915</v>
      </c>
      <c r="BP12" s="35">
        <f>+BO12*(1-'Dep r by equipment nipa tables'!$D4)+'Investment from Nipa Tables'!DH7/Prices!BO37*100</f>
        <v>131507.53986375121</v>
      </c>
      <c r="BQ12" s="35">
        <f>+BP12*(1-'Dep r by equipment nipa tables'!$D4)+'Investment from Nipa Tables'!DI7/Prices!BP37*100</f>
        <v>138712.00337731923</v>
      </c>
      <c r="BR12" s="35">
        <f>+BQ12*(1-'Dep r by equipment nipa tables'!$D4)+'Investment from Nipa Tables'!DJ7/Prices!BQ37*100</f>
        <v>145715.88633833581</v>
      </c>
      <c r="BS12" s="35">
        <f>+BR12*(1-'Dep r by equipment nipa tables'!$D4)+'Investment from Nipa Tables'!DK7/Prices!BR37*100</f>
        <v>153578.46528461407</v>
      </c>
      <c r="BT12" s="35">
        <f>+BS12*(1-'Dep r by equipment nipa tables'!$D4)+'Investment from Nipa Tables'!DL7/Prices!BS37*100</f>
        <v>160930.37911809405</v>
      </c>
    </row>
    <row r="13" spans="1:75" x14ac:dyDescent="0.25">
      <c r="A13" s="29">
        <v>14</v>
      </c>
      <c r="B13" t="s">
        <v>88</v>
      </c>
      <c r="C13" s="35">
        <f>+'Initial Stock'!E10/Prices!C38*100</f>
        <v>659.30446290914324</v>
      </c>
      <c r="D13" s="35">
        <f>+C13*(1-'Dep r by equipment nipa tables'!$D5)+'Investment from Nipa Tables'!AV8/Prices!C38*100</f>
        <v>675.44002955599706</v>
      </c>
      <c r="E13" s="35">
        <f>+D13*(1-'Dep r by equipment nipa tables'!$D5)+'Investment from Nipa Tables'!AW8/Prices!D38*100</f>
        <v>734.27780725160369</v>
      </c>
      <c r="F13" s="35">
        <f>+E13*(1-'Dep r by equipment nipa tables'!$D5)+'Investment from Nipa Tables'!AX8/Prices!E38*100</f>
        <v>806.15629940555277</v>
      </c>
      <c r="G13" s="35">
        <f>+F13*(1-'Dep r by equipment nipa tables'!$D5)+'Investment from Nipa Tables'!AY8/Prices!F38*100</f>
        <v>934.21674551011836</v>
      </c>
      <c r="H13" s="35">
        <f>+G13*(1-'Dep r by equipment nipa tables'!$D5)+'Investment from Nipa Tables'!AZ8/Prices!G38*100</f>
        <v>1022.5920637527751</v>
      </c>
      <c r="I13" s="35">
        <f>+H13*(1-'Dep r by equipment nipa tables'!$D5)+'Investment from Nipa Tables'!BA8/Prices!H38*100</f>
        <v>1221.2279969273902</v>
      </c>
      <c r="J13" s="35">
        <f>+I13*(1-'Dep r by equipment nipa tables'!$D5)+'Investment from Nipa Tables'!BB8/Prices!I38*100</f>
        <v>1385.1788134120914</v>
      </c>
      <c r="K13" s="35">
        <f>+J13*(1-'Dep r by equipment nipa tables'!$D5)+'Investment from Nipa Tables'!BC8/Prices!J38*100</f>
        <v>1642.6989405192821</v>
      </c>
      <c r="L13" s="35">
        <f>+K13*(1-'Dep r by equipment nipa tables'!$D5)+'Investment from Nipa Tables'!BD8/Prices!K38*100</f>
        <v>1877.7163773774819</v>
      </c>
      <c r="M13" s="35">
        <f>+L13*(1-'Dep r by equipment nipa tables'!$D5)+'Investment from Nipa Tables'!BE8/Prices!L38*100</f>
        <v>2109.0338678108455</v>
      </c>
      <c r="N13" s="35">
        <f>+M13*(1-'Dep r by equipment nipa tables'!$D5)+'Investment from Nipa Tables'!BF8/Prices!M38*100</f>
        <v>2479.5040723242505</v>
      </c>
      <c r="O13" s="35">
        <f>+N13*(1-'Dep r by equipment nipa tables'!$D5)+'Investment from Nipa Tables'!BG8/Prices!N38*100</f>
        <v>2868.4887196143354</v>
      </c>
      <c r="P13" s="35">
        <f>+O13*(1-'Dep r by equipment nipa tables'!$D5)+'Investment from Nipa Tables'!BH8/Prices!O38*100</f>
        <v>3183.0700864022374</v>
      </c>
      <c r="Q13" s="35">
        <f>+P13*(1-'Dep r by equipment nipa tables'!$D5)+'Investment from Nipa Tables'!BI8/Prices!P38*100</f>
        <v>3498.0068469827029</v>
      </c>
      <c r="R13" s="35">
        <f>+Q13*(1-'Dep r by equipment nipa tables'!$D5)+'Investment from Nipa Tables'!BJ8/Prices!Q38*100</f>
        <v>3740.1965432208854</v>
      </c>
      <c r="S13" s="35">
        <f>+R13*(1-'Dep r by equipment nipa tables'!$D5)+'Investment from Nipa Tables'!BK8/Prices!R38*100</f>
        <v>3910.0180920585049</v>
      </c>
      <c r="T13" s="35">
        <f>+S13*(1-'Dep r by equipment nipa tables'!$D5)+'Investment from Nipa Tables'!BL8/Prices!S38*100</f>
        <v>4054.0634512167135</v>
      </c>
      <c r="U13" s="35">
        <f>+T13*(1-'Dep r by equipment nipa tables'!$D5)+'Investment from Nipa Tables'!BM8/Prices!T38*100</f>
        <v>4195.6677659221086</v>
      </c>
      <c r="V13" s="35">
        <f>+U13*(1-'Dep r by equipment nipa tables'!$D5)+'Investment from Nipa Tables'!BN8/Prices!U38*100</f>
        <v>4349.6034327463922</v>
      </c>
      <c r="W13" s="35">
        <f>+V13*(1-'Dep r by equipment nipa tables'!$D5)+'Investment from Nipa Tables'!BO8/Prices!V38*100</f>
        <v>4619.116417153271</v>
      </c>
      <c r="X13" s="35">
        <f>+W13*(1-'Dep r by equipment nipa tables'!$D5)+'Investment from Nipa Tables'!BP8/Prices!W38*100</f>
        <v>5147.9554047735355</v>
      </c>
      <c r="Y13" s="35">
        <f>+X13*(1-'Dep r by equipment nipa tables'!$D5)+'Investment from Nipa Tables'!BQ8/Prices!X38*100</f>
        <v>5892.6468815714816</v>
      </c>
      <c r="Z13" s="35">
        <f>+Y13*(1-'Dep r by equipment nipa tables'!$D5)+'Investment from Nipa Tables'!BR8/Prices!Y38*100</f>
        <v>6706.336194436115</v>
      </c>
      <c r="AA13" s="35">
        <f>+Z13*(1-'Dep r by equipment nipa tables'!$D5)+'Investment from Nipa Tables'!BS8/Prices!Z38*100</f>
        <v>7584.0349337614525</v>
      </c>
      <c r="AB13" s="35">
        <f>+AA13*(1-'Dep r by equipment nipa tables'!$D5)+'Investment from Nipa Tables'!BT8/Prices!AA38*100</f>
        <v>8635.6402452077091</v>
      </c>
      <c r="AC13" s="35">
        <f>+AB13*(1-'Dep r by equipment nipa tables'!$D5)+'Investment from Nipa Tables'!BU8/Prices!AB38*100</f>
        <v>9829.274343979916</v>
      </c>
      <c r="AD13" s="35">
        <f>+AC13*(1-'Dep r by equipment nipa tables'!$D5)+'Investment from Nipa Tables'!BV8/Prices!AC38*100</f>
        <v>10842.77925834188</v>
      </c>
      <c r="AE13" s="35">
        <f>+AD13*(1-'Dep r by equipment nipa tables'!$D5)+'Investment from Nipa Tables'!BW8/Prices!AD38*100</f>
        <v>11678.712429849009</v>
      </c>
      <c r="AF13" s="35">
        <f>+AE13*(1-'Dep r by equipment nipa tables'!$D5)+'Investment from Nipa Tables'!BX8/Prices!AE38*100</f>
        <v>12256.680157763521</v>
      </c>
      <c r="AG13" s="35">
        <f>+AF13*(1-'Dep r by equipment nipa tables'!$D5)+'Investment from Nipa Tables'!BY8/Prices!AF38*100</f>
        <v>12725.567234312255</v>
      </c>
      <c r="AH13" s="35">
        <f>+AG13*(1-'Dep r by equipment nipa tables'!$D5)+'Investment from Nipa Tables'!BZ8/Prices!AG38*100</f>
        <v>12986.436673779335</v>
      </c>
      <c r="AI13" s="35">
        <f>+AH13*(1-'Dep r by equipment nipa tables'!$D5)+'Investment from Nipa Tables'!CA8/Prices!AH38*100</f>
        <v>13123.230089630661</v>
      </c>
      <c r="AJ13" s="35">
        <f>+AI13*(1-'Dep r by equipment nipa tables'!$D5)+'Investment from Nipa Tables'!CB8/Prices!AI38*100</f>
        <v>13304.405785644343</v>
      </c>
      <c r="AK13" s="35">
        <f>+AJ13*(1-'Dep r by equipment nipa tables'!$D5)+'Investment from Nipa Tables'!CC8/Prices!AJ38*100</f>
        <v>13201.792765241171</v>
      </c>
      <c r="AL13" s="35">
        <f>+AK13*(1-'Dep r by equipment nipa tables'!$D5)+'Investment from Nipa Tables'!CD8/Prices!AK38*100</f>
        <v>13216.849356306828</v>
      </c>
      <c r="AM13" s="35">
        <f>+AL13*(1-'Dep r by equipment nipa tables'!$D5)+'Investment from Nipa Tables'!CE8/Prices!AL38*100</f>
        <v>13086.584185456004</v>
      </c>
      <c r="AN13" s="35">
        <f>+AM13*(1-'Dep r by equipment nipa tables'!$D5)+'Investment from Nipa Tables'!CF8/Prices!AM38*100</f>
        <v>12902.553790600246</v>
      </c>
      <c r="AO13" s="35">
        <f>+AN13*(1-'Dep r by equipment nipa tables'!$D5)+'Investment from Nipa Tables'!CG8/Prices!AN38*100</f>
        <v>12886.870150060586</v>
      </c>
      <c r="AP13" s="35">
        <f>+AO13*(1-'Dep r by equipment nipa tables'!$D5)+'Investment from Nipa Tables'!CH8/Prices!AO38*100</f>
        <v>13040.149488064508</v>
      </c>
      <c r="AQ13" s="35">
        <f>+AP13*(1-'Dep r by equipment nipa tables'!$D5)+'Investment from Nipa Tables'!CI8/Prices!AP38*100</f>
        <v>12991.013815824763</v>
      </c>
      <c r="AR13" s="35">
        <f>+AQ13*(1-'Dep r by equipment nipa tables'!$D5)+'Investment from Nipa Tables'!CJ8/Prices!AQ38*100</f>
        <v>13407.520026114686</v>
      </c>
      <c r="AS13" s="35">
        <f>+AR13*(1-'Dep r by equipment nipa tables'!$D5)+'Investment from Nipa Tables'!CK8/Prices!AR38*100</f>
        <v>13800.126271394249</v>
      </c>
      <c r="AT13" s="35">
        <f>+AS13*(1-'Dep r by equipment nipa tables'!$D5)+'Investment from Nipa Tables'!CL8/Prices!AS38*100</f>
        <v>14433.956066292618</v>
      </c>
      <c r="AU13" s="35">
        <f>+AT13*(1-'Dep r by equipment nipa tables'!$D5)+'Investment from Nipa Tables'!CM8/Prices!AT38*100</f>
        <v>14875.825473545872</v>
      </c>
      <c r="AV13" s="35">
        <f>+AU13*(1-'Dep r by equipment nipa tables'!$D5)+'Investment from Nipa Tables'!CN8/Prices!AU38*100</f>
        <v>15626.781585229179</v>
      </c>
      <c r="AW13" s="35">
        <f>+AV13*(1-'Dep r by equipment nipa tables'!$D5)+'Investment from Nipa Tables'!CO8/Prices!AV38*100</f>
        <v>16286.705767764926</v>
      </c>
      <c r="AX13" s="35">
        <f>+AW13*(1-'Dep r by equipment nipa tables'!$D5)+'Investment from Nipa Tables'!CP8/Prices!AW38*100</f>
        <v>16888.818402200752</v>
      </c>
      <c r="AY13" s="35">
        <f>+AX13*(1-'Dep r by equipment nipa tables'!$D5)+'Investment from Nipa Tables'!CQ8/Prices!AX38*100</f>
        <v>17625.649934271823</v>
      </c>
      <c r="AZ13" s="35">
        <f>+AY13*(1-'Dep r by equipment nipa tables'!$D5)+'Investment from Nipa Tables'!CR8/Prices!AY38*100</f>
        <v>17892.981125236773</v>
      </c>
      <c r="BA13" s="35">
        <f>+AZ13*(1-'Dep r by equipment nipa tables'!$D5)+'Investment from Nipa Tables'!CS8/Prices!AZ38*100</f>
        <v>18578.512437513084</v>
      </c>
      <c r="BB13" s="35">
        <f>+BA13*(1-'Dep r by equipment nipa tables'!$D5)+'Investment from Nipa Tables'!CT8/Prices!BA38*100</f>
        <v>18986.729935914431</v>
      </c>
      <c r="BC13" s="35">
        <f>+BB13*(1-'Dep r by equipment nipa tables'!$D5)+'Investment from Nipa Tables'!CU8/Prices!BB38*100</f>
        <v>19996.674528633641</v>
      </c>
      <c r="BD13" s="35">
        <f>+BC13*(1-'Dep r by equipment nipa tables'!$D5)+'Investment from Nipa Tables'!CV8/Prices!BC38*100</f>
        <v>21373.061469514058</v>
      </c>
      <c r="BE13" s="35">
        <f>+BD13*(1-'Dep r by equipment nipa tables'!$D5)+'Investment from Nipa Tables'!CW8/Prices!BD38*100</f>
        <v>24199.682005393552</v>
      </c>
      <c r="BF13" s="35">
        <f>+BE13*(1-'Dep r by equipment nipa tables'!$D5)+'Investment from Nipa Tables'!CX8/Prices!BE38*100</f>
        <v>29930.158986442515</v>
      </c>
      <c r="BG13" s="35">
        <f>+BF13*(1-'Dep r by equipment nipa tables'!$D5)+'Investment from Nipa Tables'!CY8/Prices!BF38*100</f>
        <v>36608.363397674671</v>
      </c>
      <c r="BH13" s="35">
        <f>+BG13*(1-'Dep r by equipment nipa tables'!$D5)+'Investment from Nipa Tables'!CZ8/Prices!BG38*100</f>
        <v>42017.182107904351</v>
      </c>
      <c r="BI13" s="35">
        <f>+BH13*(1-'Dep r by equipment nipa tables'!$D5)+'Investment from Nipa Tables'!DA8/Prices!BH38*100</f>
        <v>42385.28388605894</v>
      </c>
      <c r="BJ13" s="35">
        <f>+BI13*(1-'Dep r by equipment nipa tables'!$D5)+'Investment from Nipa Tables'!DB8/Prices!BI38*100</f>
        <v>43338.491941518492</v>
      </c>
      <c r="BK13" s="35">
        <f>+BJ13*(1-'Dep r by equipment nipa tables'!$D5)+'Investment from Nipa Tables'!DC8/Prices!BJ38*100</f>
        <v>45453.728864362172</v>
      </c>
      <c r="BL13" s="35">
        <f>+BK13*(1-'Dep r by equipment nipa tables'!$D5)+'Investment from Nipa Tables'!DD8/Prices!BK38*100</f>
        <v>51125.963446304559</v>
      </c>
      <c r="BM13" s="35">
        <f>+BL13*(1-'Dep r by equipment nipa tables'!$D5)+'Investment from Nipa Tables'!DE8/Prices!BL38*100</f>
        <v>57129.903200407934</v>
      </c>
      <c r="BN13" s="35">
        <f>+BM13*(1-'Dep r by equipment nipa tables'!$D5)+'Investment from Nipa Tables'!DF8/Prices!BM38*100</f>
        <v>61850.000195266883</v>
      </c>
      <c r="BO13" s="35">
        <f>+BN13*(1-'Dep r by equipment nipa tables'!$D5)+'Investment from Nipa Tables'!DG8/Prices!BN38*100</f>
        <v>63492.361720350826</v>
      </c>
      <c r="BP13" s="35">
        <f>+BO13*(1-'Dep r by equipment nipa tables'!$D5)+'Investment from Nipa Tables'!DH8/Prices!BO38*100</f>
        <v>67944.581918989716</v>
      </c>
      <c r="BQ13" s="35">
        <f>+BP13*(1-'Dep r by equipment nipa tables'!$D5)+'Investment from Nipa Tables'!DI8/Prices!BP38*100</f>
        <v>75736.081576031778</v>
      </c>
      <c r="BR13" s="35">
        <f>+BQ13*(1-'Dep r by equipment nipa tables'!$D5)+'Investment from Nipa Tables'!DJ8/Prices!BQ38*100</f>
        <v>81643.790849291137</v>
      </c>
      <c r="BS13" s="35">
        <f>+BR13*(1-'Dep r by equipment nipa tables'!$D5)+'Investment from Nipa Tables'!DK8/Prices!BR38*100</f>
        <v>86538.899816450779</v>
      </c>
      <c r="BT13" s="35">
        <f>+BS13*(1-'Dep r by equipment nipa tables'!$D5)+'Investment from Nipa Tables'!DL8/Prices!BS38*100</f>
        <v>93977.329503441113</v>
      </c>
    </row>
    <row r="14" spans="1:75" x14ac:dyDescent="0.25">
      <c r="A14" s="29">
        <v>14</v>
      </c>
      <c r="B14" t="s">
        <v>90</v>
      </c>
      <c r="C14" s="35">
        <f>+'Initial Stock'!E11/Prices!C39*100</f>
        <v>220.03780848010672</v>
      </c>
      <c r="D14" s="35">
        <f>+C14*(1-'Dep r by equipment nipa tables'!$D6)+'Investment from Nipa Tables'!AV9/Prices!C39*100</f>
        <v>239.36101108480972</v>
      </c>
      <c r="E14" s="35">
        <f>+D14*(1-'Dep r by equipment nipa tables'!$D6)+'Investment from Nipa Tables'!AW9/Prices!D39*100</f>
        <v>273.08021961550037</v>
      </c>
      <c r="F14" s="35">
        <f>+E14*(1-'Dep r by equipment nipa tables'!$D6)+'Investment from Nipa Tables'!AX9/Prices!E39*100</f>
        <v>283.11465175559999</v>
      </c>
      <c r="G14" s="35">
        <f>+F14*(1-'Dep r by equipment nipa tables'!$D6)+'Investment from Nipa Tables'!AY9/Prices!F39*100</f>
        <v>298.04988673265427</v>
      </c>
      <c r="H14" s="35">
        <f>+G14*(1-'Dep r by equipment nipa tables'!$D6)+'Investment from Nipa Tables'!AZ9/Prices!G39*100</f>
        <v>303.49588232495557</v>
      </c>
      <c r="I14" s="35">
        <f>+H14*(1-'Dep r by equipment nipa tables'!$D6)+'Investment from Nipa Tables'!BA9/Prices!H39*100</f>
        <v>285.13891076094319</v>
      </c>
      <c r="J14" s="35">
        <f>+I14*(1-'Dep r by equipment nipa tables'!$D6)+'Investment from Nipa Tables'!BB9/Prices!I39*100</f>
        <v>287.45666348861852</v>
      </c>
      <c r="K14" s="35">
        <f>+J14*(1-'Dep r by equipment nipa tables'!$D6)+'Investment from Nipa Tables'!BC9/Prices!J39*100</f>
        <v>316.37657161094012</v>
      </c>
      <c r="L14" s="35">
        <f>+K14*(1-'Dep r by equipment nipa tables'!$D6)+'Investment from Nipa Tables'!BD9/Prices!K39*100</f>
        <v>367.01565331856557</v>
      </c>
      <c r="M14" s="35">
        <f>+L14*(1-'Dep r by equipment nipa tables'!$D6)+'Investment from Nipa Tables'!BE9/Prices!L39*100</f>
        <v>449.93402420019896</v>
      </c>
      <c r="N14" s="35">
        <f>+M14*(1-'Dep r by equipment nipa tables'!$D6)+'Investment from Nipa Tables'!BF9/Prices!M39*100</f>
        <v>503.6743294491892</v>
      </c>
      <c r="O14" s="35">
        <f>+N14*(1-'Dep r by equipment nipa tables'!$D6)+'Investment from Nipa Tables'!BG9/Prices!N39*100</f>
        <v>534.44462909492154</v>
      </c>
      <c r="P14" s="35">
        <f>+O14*(1-'Dep r by equipment nipa tables'!$D6)+'Investment from Nipa Tables'!BH9/Prices!O39*100</f>
        <v>567.00338464364654</v>
      </c>
      <c r="Q14" s="35">
        <f>+P14*(1-'Dep r by equipment nipa tables'!$D6)+'Investment from Nipa Tables'!BI9/Prices!P39*100</f>
        <v>579.12559755737198</v>
      </c>
      <c r="R14" s="35">
        <f>+Q14*(1-'Dep r by equipment nipa tables'!$D6)+'Investment from Nipa Tables'!BJ9/Prices!Q39*100</f>
        <v>570.06359127919234</v>
      </c>
      <c r="S14" s="35">
        <f>+R14*(1-'Dep r by equipment nipa tables'!$D6)+'Investment from Nipa Tables'!BK9/Prices!R39*100</f>
        <v>573.01891813368252</v>
      </c>
      <c r="T14" s="35">
        <f>+S14*(1-'Dep r by equipment nipa tables'!$D6)+'Investment from Nipa Tables'!BL9/Prices!S39*100</f>
        <v>608.75819084357909</v>
      </c>
      <c r="U14" s="35">
        <f>+T14*(1-'Dep r by equipment nipa tables'!$D6)+'Investment from Nipa Tables'!BM9/Prices!T39*100</f>
        <v>659.80356056800451</v>
      </c>
      <c r="V14" s="35">
        <f>+U14*(1-'Dep r by equipment nipa tables'!$D6)+'Investment from Nipa Tables'!BN9/Prices!U39*100</f>
        <v>735.36158519189041</v>
      </c>
      <c r="W14" s="35">
        <f>+V14*(1-'Dep r by equipment nipa tables'!$D6)+'Investment from Nipa Tables'!BO9/Prices!V39*100</f>
        <v>872.2740972274288</v>
      </c>
      <c r="X14" s="35">
        <f>+W14*(1-'Dep r by equipment nipa tables'!$D6)+'Investment from Nipa Tables'!BP9/Prices!W39*100</f>
        <v>964.46279865983661</v>
      </c>
      <c r="Y14" s="35">
        <f>+X14*(1-'Dep r by equipment nipa tables'!$D6)+'Investment from Nipa Tables'!BQ9/Prices!X39*100</f>
        <v>1056.1358423287709</v>
      </c>
      <c r="Z14" s="35">
        <f>+Y14*(1-'Dep r by equipment nipa tables'!$D6)+'Investment from Nipa Tables'!BR9/Prices!Y39*100</f>
        <v>1145.4426327041351</v>
      </c>
      <c r="AA14" s="35">
        <f>+Z14*(1-'Dep r by equipment nipa tables'!$D6)+'Investment from Nipa Tables'!BS9/Prices!Z39*100</f>
        <v>1168.1874313873977</v>
      </c>
      <c r="AB14" s="35">
        <f>+AA14*(1-'Dep r by equipment nipa tables'!$D6)+'Investment from Nipa Tables'!BT9/Prices!AA39*100</f>
        <v>1185.0678079040672</v>
      </c>
      <c r="AC14" s="35">
        <f>+AB14*(1-'Dep r by equipment nipa tables'!$D6)+'Investment from Nipa Tables'!BU9/Prices!AB39*100</f>
        <v>1236.9598320554137</v>
      </c>
      <c r="AD14" s="35">
        <f>+AC14*(1-'Dep r by equipment nipa tables'!$D6)+'Investment from Nipa Tables'!BV9/Prices!AC39*100</f>
        <v>1311.076699726777</v>
      </c>
      <c r="AE14" s="35">
        <f>+AD14*(1-'Dep r by equipment nipa tables'!$D6)+'Investment from Nipa Tables'!BW9/Prices!AD39*100</f>
        <v>1355.0890759883575</v>
      </c>
      <c r="AF14" s="35">
        <f>+AE14*(1-'Dep r by equipment nipa tables'!$D6)+'Investment from Nipa Tables'!BX9/Prices!AE39*100</f>
        <v>1358.1042212684374</v>
      </c>
      <c r="AG14" s="35">
        <f>+AF14*(1-'Dep r by equipment nipa tables'!$D6)+'Investment from Nipa Tables'!BY9/Prices!AF39*100</f>
        <v>1398.446195185925</v>
      </c>
      <c r="AH14" s="35">
        <f>+AG14*(1-'Dep r by equipment nipa tables'!$D6)+'Investment from Nipa Tables'!BZ9/Prices!AG39*100</f>
        <v>1469.2920499936313</v>
      </c>
      <c r="AI14" s="35">
        <f>+AH14*(1-'Dep r by equipment nipa tables'!$D6)+'Investment from Nipa Tables'!CA9/Prices!AH39*100</f>
        <v>1643.0727692167538</v>
      </c>
      <c r="AJ14" s="35">
        <f>+AI14*(1-'Dep r by equipment nipa tables'!$D6)+'Investment from Nipa Tables'!CB9/Prices!AI39*100</f>
        <v>1783.5754319274677</v>
      </c>
      <c r="AK14" s="35">
        <f>+AJ14*(1-'Dep r by equipment nipa tables'!$D6)+'Investment from Nipa Tables'!CC9/Prices!AJ39*100</f>
        <v>1800.3720522885023</v>
      </c>
      <c r="AL14" s="35">
        <f>+AK14*(1-'Dep r by equipment nipa tables'!$D6)+'Investment from Nipa Tables'!CD9/Prices!AK39*100</f>
        <v>1826.5554291429885</v>
      </c>
      <c r="AM14" s="35">
        <f>+AL14*(1-'Dep r by equipment nipa tables'!$D6)+'Investment from Nipa Tables'!CE9/Prices!AL39*100</f>
        <v>1724.7606853669477</v>
      </c>
      <c r="AN14" s="35">
        <f>+AM14*(1-'Dep r by equipment nipa tables'!$D6)+'Investment from Nipa Tables'!CF9/Prices!AM39*100</f>
        <v>1614.9789493669123</v>
      </c>
      <c r="AO14" s="35">
        <f>+AN14*(1-'Dep r by equipment nipa tables'!$D6)+'Investment from Nipa Tables'!CG9/Prices!AN39*100</f>
        <v>1698.0642051198733</v>
      </c>
      <c r="AP14" s="35">
        <f>+AO14*(1-'Dep r by equipment nipa tables'!$D6)+'Investment from Nipa Tables'!CH9/Prices!AO39*100</f>
        <v>1801.0326334091917</v>
      </c>
      <c r="AQ14" s="35">
        <f>+AP14*(1-'Dep r by equipment nipa tables'!$D6)+'Investment from Nipa Tables'!CI9/Prices!AP39*100</f>
        <v>1932.7074170176359</v>
      </c>
      <c r="AR14" s="35">
        <f>+AQ14*(1-'Dep r by equipment nipa tables'!$D6)+'Investment from Nipa Tables'!CJ9/Prices!AQ39*100</f>
        <v>1999.5135161729399</v>
      </c>
      <c r="AS14" s="35">
        <f>+AR14*(1-'Dep r by equipment nipa tables'!$D6)+'Investment from Nipa Tables'!CK9/Prices!AR39*100</f>
        <v>2219.0732968929119</v>
      </c>
      <c r="AT14" s="35">
        <f>+AS14*(1-'Dep r by equipment nipa tables'!$D6)+'Investment from Nipa Tables'!CL9/Prices!AS39*100</f>
        <v>2362.251315675252</v>
      </c>
      <c r="AU14" s="35">
        <f>+AT14*(1-'Dep r by equipment nipa tables'!$D6)+'Investment from Nipa Tables'!CM9/Prices!AT39*100</f>
        <v>2389.9781448039339</v>
      </c>
      <c r="AV14" s="35">
        <f>+AU14*(1-'Dep r by equipment nipa tables'!$D6)+'Investment from Nipa Tables'!CN9/Prices!AU39*100</f>
        <v>2471.3784457119391</v>
      </c>
      <c r="AW14" s="35">
        <f>+AV14*(1-'Dep r by equipment nipa tables'!$D6)+'Investment from Nipa Tables'!CO9/Prices!AV39*100</f>
        <v>2570.9641113113562</v>
      </c>
      <c r="AX14" s="35">
        <f>+AW14*(1-'Dep r by equipment nipa tables'!$D6)+'Investment from Nipa Tables'!CP9/Prices!AW39*100</f>
        <v>2714.2657609102371</v>
      </c>
      <c r="AY14" s="35">
        <f>+AX14*(1-'Dep r by equipment nipa tables'!$D6)+'Investment from Nipa Tables'!CQ9/Prices!AX39*100</f>
        <v>2917.4882526502502</v>
      </c>
      <c r="AZ14" s="35">
        <f>+AY14*(1-'Dep r by equipment nipa tables'!$D6)+'Investment from Nipa Tables'!CR9/Prices!AY39*100</f>
        <v>3181.2631421806273</v>
      </c>
      <c r="BA14" s="35">
        <f>+AZ14*(1-'Dep r by equipment nipa tables'!$D6)+'Investment from Nipa Tables'!CS9/Prices!AZ39*100</f>
        <v>3474.2818745680565</v>
      </c>
      <c r="BB14" s="35">
        <f>+BA14*(1-'Dep r by equipment nipa tables'!$D6)+'Investment from Nipa Tables'!CT9/Prices!BA39*100</f>
        <v>3892.132291033724</v>
      </c>
      <c r="BC14" s="35">
        <f>+BB14*(1-'Dep r by equipment nipa tables'!$D6)+'Investment from Nipa Tables'!CU9/Prices!BB39*100</f>
        <v>4226.4368063478314</v>
      </c>
      <c r="BD14" s="35">
        <f>+BC14*(1-'Dep r by equipment nipa tables'!$D6)+'Investment from Nipa Tables'!CV9/Prices!BC39*100</f>
        <v>4968.3284778919488</v>
      </c>
      <c r="BE14" s="35">
        <f>+BD14*(1-'Dep r by equipment nipa tables'!$D6)+'Investment from Nipa Tables'!CW9/Prices!BD39*100</f>
        <v>5508.6414344896993</v>
      </c>
      <c r="BF14" s="35">
        <f>+BE14*(1-'Dep r by equipment nipa tables'!$D6)+'Investment from Nipa Tables'!CX9/Prices!BE39*100</f>
        <v>6246.2935391914725</v>
      </c>
      <c r="BG14" s="35">
        <f>+BF14*(1-'Dep r by equipment nipa tables'!$D6)+'Investment from Nipa Tables'!CY9/Prices!BF39*100</f>
        <v>6700.9572382298857</v>
      </c>
      <c r="BH14" s="35">
        <f>+BG14*(1-'Dep r by equipment nipa tables'!$D6)+'Investment from Nipa Tables'!CZ9/Prices!BG39*100</f>
        <v>7309.3554621475259</v>
      </c>
      <c r="BI14" s="35">
        <f>+BH14*(1-'Dep r by equipment nipa tables'!$D6)+'Investment from Nipa Tables'!DA9/Prices!BH39*100</f>
        <v>7945.0957772544698</v>
      </c>
      <c r="BJ14" s="35">
        <f>+BI14*(1-'Dep r by equipment nipa tables'!$D6)+'Investment from Nipa Tables'!DB9/Prices!BI39*100</f>
        <v>9003.3206243641507</v>
      </c>
      <c r="BK14" s="35">
        <f>+BJ14*(1-'Dep r by equipment nipa tables'!$D6)+'Investment from Nipa Tables'!DC9/Prices!BJ39*100</f>
        <v>10441.589642096535</v>
      </c>
      <c r="BL14" s="35">
        <f>+BK14*(1-'Dep r by equipment nipa tables'!$D6)+'Investment from Nipa Tables'!DD9/Prices!BK39*100</f>
        <v>12089.984353391639</v>
      </c>
      <c r="BM14" s="35">
        <f>+BL14*(1-'Dep r by equipment nipa tables'!$D6)+'Investment from Nipa Tables'!DE9/Prices!BL39*100</f>
        <v>13220.163348054304</v>
      </c>
      <c r="BN14" s="35">
        <f>+BM14*(1-'Dep r by equipment nipa tables'!$D6)+'Investment from Nipa Tables'!DF9/Prices!BM39*100</f>
        <v>12739.843649350702</v>
      </c>
      <c r="BO14" s="35">
        <f>+BN14*(1-'Dep r by equipment nipa tables'!$D6)+'Investment from Nipa Tables'!DG9/Prices!BN39*100</f>
        <v>12787.537576166473</v>
      </c>
      <c r="BP14" s="35">
        <f>+BO14*(1-'Dep r by equipment nipa tables'!$D6)+'Investment from Nipa Tables'!DH9/Prices!BO39*100</f>
        <v>13943.524424064197</v>
      </c>
      <c r="BQ14" s="35">
        <f>+BP14*(1-'Dep r by equipment nipa tables'!$D6)+'Investment from Nipa Tables'!DI9/Prices!BP39*100</f>
        <v>15445.386818858355</v>
      </c>
      <c r="BR14" s="35">
        <f>+BQ14*(1-'Dep r by equipment nipa tables'!$D6)+'Investment from Nipa Tables'!DJ9/Prices!BQ39*100</f>
        <v>16405.424341736649</v>
      </c>
      <c r="BS14" s="35">
        <f>+BR14*(1-'Dep r by equipment nipa tables'!$D6)+'Investment from Nipa Tables'!DK9/Prices!BR39*100</f>
        <v>18284.093762799064</v>
      </c>
      <c r="BT14" s="35">
        <f>+BS14*(1-'Dep r by equipment nipa tables'!$D6)+'Investment from Nipa Tables'!DL9/Prices!BS39*100</f>
        <v>19514.368649410942</v>
      </c>
    </row>
    <row r="15" spans="1:75" x14ac:dyDescent="0.25">
      <c r="A15" s="29">
        <v>17</v>
      </c>
      <c r="B15" t="s">
        <v>92</v>
      </c>
      <c r="C15" s="35">
        <f>+'Initial Stock'!E12/Prices!C40*100</f>
        <v>17783.664762730463</v>
      </c>
      <c r="D15" s="35">
        <f>+C15*(1-'Dep r by equipment nipa tables'!$D7)+'Investment from Nipa Tables'!AV10/Prices!C40*100</f>
        <v>19119.136179694367</v>
      </c>
      <c r="E15" s="35">
        <f>+D15*(1-'Dep r by equipment nipa tables'!$D7)+'Investment from Nipa Tables'!AW10/Prices!D40*100</f>
        <v>19800.598756806794</v>
      </c>
      <c r="F15" s="35">
        <f>+E15*(1-'Dep r by equipment nipa tables'!$D7)+'Investment from Nipa Tables'!AX10/Prices!E40*100</f>
        <v>19324.761851450705</v>
      </c>
      <c r="G15" s="35">
        <f>+F15*(1-'Dep r by equipment nipa tables'!$D7)+'Investment from Nipa Tables'!AY10/Prices!F40*100</f>
        <v>20410.525447297132</v>
      </c>
      <c r="H15" s="35">
        <f>+G15*(1-'Dep r by equipment nipa tables'!$D7)+'Investment from Nipa Tables'!AZ10/Prices!G40*100</f>
        <v>22332.040205616147</v>
      </c>
      <c r="I15" s="35">
        <f>+H15*(1-'Dep r by equipment nipa tables'!$D7)+'Investment from Nipa Tables'!BA10/Prices!H40*100</f>
        <v>24712.790233759984</v>
      </c>
      <c r="J15" s="35">
        <f>+I15*(1-'Dep r by equipment nipa tables'!$D7)+'Investment from Nipa Tables'!BB10/Prices!I40*100</f>
        <v>28162.498925062449</v>
      </c>
      <c r="K15" s="35">
        <f>+J15*(1-'Dep r by equipment nipa tables'!$D7)+'Investment from Nipa Tables'!BC10/Prices!J40*100</f>
        <v>31331.928977987278</v>
      </c>
      <c r="L15" s="35">
        <f>+K15*(1-'Dep r by equipment nipa tables'!$D7)+'Investment from Nipa Tables'!BD10/Prices!K40*100</f>
        <v>32934.308753800658</v>
      </c>
      <c r="M15" s="35">
        <f>+L15*(1-'Dep r by equipment nipa tables'!$D7)+'Investment from Nipa Tables'!BE10/Prices!L40*100</f>
        <v>36157.944425803362</v>
      </c>
      <c r="N15" s="35">
        <f>+M15*(1-'Dep r by equipment nipa tables'!$D7)+'Investment from Nipa Tables'!BF10/Prices!M40*100</f>
        <v>38637.193597070487</v>
      </c>
      <c r="O15" s="35">
        <f>+N15*(1-'Dep r by equipment nipa tables'!$D7)+'Investment from Nipa Tables'!BG10/Prices!N40*100</f>
        <v>38249.933305779188</v>
      </c>
      <c r="P15" s="35">
        <f>+O15*(1-'Dep r by equipment nipa tables'!$D7)+'Investment from Nipa Tables'!BH10/Prices!O40*100</f>
        <v>38435.789324416583</v>
      </c>
      <c r="Q15" s="35">
        <f>+P15*(1-'Dep r by equipment nipa tables'!$D7)+'Investment from Nipa Tables'!BI10/Prices!P40*100</f>
        <v>39286.298774065173</v>
      </c>
      <c r="R15" s="35">
        <f>+Q15*(1-'Dep r by equipment nipa tables'!$D7)+'Investment from Nipa Tables'!BJ10/Prices!Q40*100</f>
        <v>39509.341605640155</v>
      </c>
      <c r="S15" s="35">
        <f>+R15*(1-'Dep r by equipment nipa tables'!$D7)+'Investment from Nipa Tables'!BK10/Prices!R40*100</f>
        <v>40240.980495295182</v>
      </c>
      <c r="T15" s="35">
        <f>+S15*(1-'Dep r by equipment nipa tables'!$D7)+'Investment from Nipa Tables'!BL10/Prices!S40*100</f>
        <v>42020.946032634936</v>
      </c>
      <c r="U15" s="35">
        <f>+T15*(1-'Dep r by equipment nipa tables'!$D7)+'Investment from Nipa Tables'!BM10/Prices!T40*100</f>
        <v>44186.485345486668</v>
      </c>
      <c r="V15" s="35">
        <f>+U15*(1-'Dep r by equipment nipa tables'!$D7)+'Investment from Nipa Tables'!BN10/Prices!U40*100</f>
        <v>48121.107129361655</v>
      </c>
      <c r="W15" s="35">
        <f>+V15*(1-'Dep r by equipment nipa tables'!$D7)+'Investment from Nipa Tables'!BO10/Prices!V40*100</f>
        <v>53842.253266672436</v>
      </c>
      <c r="X15" s="35">
        <f>+W15*(1-'Dep r by equipment nipa tables'!$D7)+'Investment from Nipa Tables'!BP10/Prices!W40*100</f>
        <v>61277.258052519188</v>
      </c>
      <c r="Y15" s="35">
        <f>+X15*(1-'Dep r by equipment nipa tables'!$D7)+'Investment from Nipa Tables'!BQ10/Prices!X40*100</f>
        <v>66526.311535133776</v>
      </c>
      <c r="Z15" s="35">
        <f>+Y15*(1-'Dep r by equipment nipa tables'!$D7)+'Investment from Nipa Tables'!BR10/Prices!Y40*100</f>
        <v>70611.506184181257</v>
      </c>
      <c r="AA15" s="35">
        <f>+Z15*(1-'Dep r by equipment nipa tables'!$D7)+'Investment from Nipa Tables'!BS10/Prices!Z40*100</f>
        <v>73686.249358577188</v>
      </c>
      <c r="AB15" s="35">
        <f>+AA15*(1-'Dep r by equipment nipa tables'!$D7)+'Investment from Nipa Tables'!BT10/Prices!AA40*100</f>
        <v>73441.830406519759</v>
      </c>
      <c r="AC15" s="35">
        <f>+AB15*(1-'Dep r by equipment nipa tables'!$D7)+'Investment from Nipa Tables'!BU10/Prices!AB40*100</f>
        <v>74534.484385400661</v>
      </c>
      <c r="AD15" s="35">
        <f>+AC15*(1-'Dep r by equipment nipa tables'!$D7)+'Investment from Nipa Tables'!BV10/Prices!AC40*100</f>
        <v>78216.841299116495</v>
      </c>
      <c r="AE15" s="35">
        <f>+AD15*(1-'Dep r by equipment nipa tables'!$D7)+'Investment from Nipa Tables'!BW10/Prices!AD40*100</f>
        <v>84180.834703260072</v>
      </c>
      <c r="AF15" s="35">
        <f>+AE15*(1-'Dep r by equipment nipa tables'!$D7)+'Investment from Nipa Tables'!BX10/Prices!AE40*100</f>
        <v>87045.038353009324</v>
      </c>
      <c r="AG15" s="35">
        <f>+AF15*(1-'Dep r by equipment nipa tables'!$D7)+'Investment from Nipa Tables'!BY10/Prices!AF40*100</f>
        <v>88972.912252878683</v>
      </c>
      <c r="AH15" s="35">
        <f>+AG15*(1-'Dep r by equipment nipa tables'!$D7)+'Investment from Nipa Tables'!BZ10/Prices!AG40*100</f>
        <v>91513.172159843627</v>
      </c>
      <c r="AI15" s="35">
        <f>+AH15*(1-'Dep r by equipment nipa tables'!$D7)+'Investment from Nipa Tables'!CA10/Prices!AH40*100</f>
        <v>96747.817961412919</v>
      </c>
      <c r="AJ15" s="35">
        <f>+AI15*(1-'Dep r by equipment nipa tables'!$D7)+'Investment from Nipa Tables'!CB10/Prices!AI40*100</f>
        <v>104719.96179011758</v>
      </c>
      <c r="AK15" s="35">
        <f>+AJ15*(1-'Dep r by equipment nipa tables'!$D7)+'Investment from Nipa Tables'!CC10/Prices!AJ40*100</f>
        <v>114271.06693293943</v>
      </c>
      <c r="AL15" s="35">
        <f>+AK15*(1-'Dep r by equipment nipa tables'!$D7)+'Investment from Nipa Tables'!CD10/Prices!AK40*100</f>
        <v>121364.80529480502</v>
      </c>
      <c r="AM15" s="35">
        <f>+AL15*(1-'Dep r by equipment nipa tables'!$D7)+'Investment from Nipa Tables'!CE10/Prices!AL40*100</f>
        <v>123167.23173027641</v>
      </c>
      <c r="AN15" s="35">
        <f>+AM15*(1-'Dep r by equipment nipa tables'!$D7)+'Investment from Nipa Tables'!CF10/Prices!AM40*100</f>
        <v>120303.33588469338</v>
      </c>
      <c r="AO15" s="35">
        <f>+AN15*(1-'Dep r by equipment nipa tables'!$D7)+'Investment from Nipa Tables'!CG10/Prices!AN40*100</f>
        <v>121370.28920229618</v>
      </c>
      <c r="AP15" s="35">
        <f>+AO15*(1-'Dep r by equipment nipa tables'!$D7)+'Investment from Nipa Tables'!CH10/Prices!AO40*100</f>
        <v>124906.39080531723</v>
      </c>
      <c r="AQ15" s="35">
        <f>+AP15*(1-'Dep r by equipment nipa tables'!$D7)+'Investment from Nipa Tables'!CI10/Prices!AP40*100</f>
        <v>128529.38950116579</v>
      </c>
      <c r="AR15" s="35">
        <f>+AQ15*(1-'Dep r by equipment nipa tables'!$D7)+'Investment from Nipa Tables'!CJ10/Prices!AQ40*100</f>
        <v>129321.38353049557</v>
      </c>
      <c r="AS15" s="35">
        <f>+AR15*(1-'Dep r by equipment nipa tables'!$D7)+'Investment from Nipa Tables'!CK10/Prices!AR40*100</f>
        <v>131355.12704656177</v>
      </c>
      <c r="AT15" s="35">
        <f>+AS15*(1-'Dep r by equipment nipa tables'!$D7)+'Investment from Nipa Tables'!CL10/Prices!AS40*100</f>
        <v>136621.01624138135</v>
      </c>
      <c r="AU15" s="35">
        <f>+AT15*(1-'Dep r by equipment nipa tables'!$D7)+'Investment from Nipa Tables'!CM10/Prices!AT40*100</f>
        <v>140171.06476190325</v>
      </c>
      <c r="AV15" s="35">
        <f>+AU15*(1-'Dep r by equipment nipa tables'!$D7)+'Investment from Nipa Tables'!CN10/Prices!AU40*100</f>
        <v>142081.97982966452</v>
      </c>
      <c r="AW15" s="35">
        <f>+AV15*(1-'Dep r by equipment nipa tables'!$D7)+'Investment from Nipa Tables'!CO10/Prices!AV40*100</f>
        <v>144510.51832610986</v>
      </c>
      <c r="AX15" s="35">
        <f>+AW15*(1-'Dep r by equipment nipa tables'!$D7)+'Investment from Nipa Tables'!CP10/Prices!AW40*100</f>
        <v>148187.67838141453</v>
      </c>
      <c r="AY15" s="35">
        <f>+AX15*(1-'Dep r by equipment nipa tables'!$D7)+'Investment from Nipa Tables'!CQ10/Prices!AX40*100</f>
        <v>156014.76655615447</v>
      </c>
      <c r="AZ15" s="35">
        <f>+AY15*(1-'Dep r by equipment nipa tables'!$D7)+'Investment from Nipa Tables'!CR10/Prices!AY40*100</f>
        <v>166538.18706350721</v>
      </c>
      <c r="BA15" s="35">
        <f>+AZ15*(1-'Dep r by equipment nipa tables'!$D7)+'Investment from Nipa Tables'!CS10/Prices!AZ40*100</f>
        <v>176700.67564411595</v>
      </c>
      <c r="BB15" s="35">
        <f>+BA15*(1-'Dep r by equipment nipa tables'!$D7)+'Investment from Nipa Tables'!CT10/Prices!BA40*100</f>
        <v>187761.23831419094</v>
      </c>
      <c r="BC15" s="35">
        <f>+BB15*(1-'Dep r by equipment nipa tables'!$D7)+'Investment from Nipa Tables'!CU10/Prices!BB40*100</f>
        <v>198387.22843296593</v>
      </c>
      <c r="BD15" s="35">
        <f>+BC15*(1-'Dep r by equipment nipa tables'!$D7)+'Investment from Nipa Tables'!CV10/Prices!BC40*100</f>
        <v>206850.66468018014</v>
      </c>
      <c r="BE15" s="35">
        <f>+BD15*(1-'Dep r by equipment nipa tables'!$D7)+'Investment from Nipa Tables'!CW10/Prices!BD40*100</f>
        <v>215018.5005471828</v>
      </c>
      <c r="BF15" s="35">
        <f>+BE15*(1-'Dep r by equipment nipa tables'!$D7)+'Investment from Nipa Tables'!CX10/Prices!BE40*100</f>
        <v>217297.09195683495</v>
      </c>
      <c r="BG15" s="35">
        <f>+BF15*(1-'Dep r by equipment nipa tables'!$D7)+'Investment from Nipa Tables'!CY10/Prices!BF40*100</f>
        <v>216591.73759761389</v>
      </c>
      <c r="BH15" s="35">
        <f>+BG15*(1-'Dep r by equipment nipa tables'!$D7)+'Investment from Nipa Tables'!CZ10/Prices!BG40*100</f>
        <v>214815.91158495066</v>
      </c>
      <c r="BI15" s="35">
        <f>+BH15*(1-'Dep r by equipment nipa tables'!$D7)+'Investment from Nipa Tables'!DA10/Prices!BH40*100</f>
        <v>213542.01050589298</v>
      </c>
      <c r="BJ15" s="35">
        <f>+BI15*(1-'Dep r by equipment nipa tables'!$D7)+'Investment from Nipa Tables'!DB10/Prices!BI40*100</f>
        <v>214748.64475640567</v>
      </c>
      <c r="BK15" s="35">
        <f>+BJ15*(1-'Dep r by equipment nipa tables'!$D7)+'Investment from Nipa Tables'!DC10/Prices!BJ40*100</f>
        <v>216830.99015859704</v>
      </c>
      <c r="BL15" s="35">
        <f>+BK15*(1-'Dep r by equipment nipa tables'!$D7)+'Investment from Nipa Tables'!DD10/Prices!BK40*100</f>
        <v>219474.9208271603</v>
      </c>
      <c r="BM15" s="35">
        <f>+BL15*(1-'Dep r by equipment nipa tables'!$D7)+'Investment from Nipa Tables'!DE10/Prices!BL40*100</f>
        <v>221324.72384807497</v>
      </c>
      <c r="BN15" s="35">
        <f>+BM15*(1-'Dep r by equipment nipa tables'!$D7)+'Investment from Nipa Tables'!DF10/Prices!BM40*100</f>
        <v>214373.44517668578</v>
      </c>
      <c r="BO15" s="35">
        <f>+BN15*(1-'Dep r by equipment nipa tables'!$D7)+'Investment from Nipa Tables'!DG10/Prices!BN40*100</f>
        <v>207731.61497776164</v>
      </c>
      <c r="BP15" s="35">
        <f>+BO15*(1-'Dep r by equipment nipa tables'!$D7)+'Investment from Nipa Tables'!DH10/Prices!BO40*100</f>
        <v>206758.93785407656</v>
      </c>
      <c r="BQ15" s="35">
        <f>+BP15*(1-'Dep r by equipment nipa tables'!$D7)+'Investment from Nipa Tables'!DI10/Prices!BP40*100</f>
        <v>211190.15077401427</v>
      </c>
      <c r="BR15" s="35">
        <f>+BQ15*(1-'Dep r by equipment nipa tables'!$D7)+'Investment from Nipa Tables'!DJ10/Prices!BQ40*100</f>
        <v>215286.20251702346</v>
      </c>
      <c r="BS15" s="35">
        <f>+BR15*(1-'Dep r by equipment nipa tables'!$D7)+'Investment from Nipa Tables'!DK10/Prices!BR40*100</f>
        <v>220082.98797538553</v>
      </c>
      <c r="BT15" s="35">
        <f>+BS15*(1-'Dep r by equipment nipa tables'!$D7)+'Investment from Nipa Tables'!DL10/Prices!BS40*100</f>
        <v>224734.01110346222</v>
      </c>
    </row>
    <row r="16" spans="1:75" x14ac:dyDescent="0.25">
      <c r="A16" s="29">
        <v>18</v>
      </c>
      <c r="B16" t="s">
        <v>94</v>
      </c>
      <c r="C16" s="35">
        <f>+'Initial Stock'!E13/Prices!C41*100</f>
        <v>3968.0074558541733</v>
      </c>
      <c r="D16" s="35">
        <f>+C16*(1-'Dep r by equipment nipa tables'!$D8)+'Investment from Nipa Tables'!AV11/Prices!C41*100</f>
        <v>4391.9400890171828</v>
      </c>
      <c r="E16" s="35">
        <f>+D16*(1-'Dep r by equipment nipa tables'!$D8)+'Investment from Nipa Tables'!AW11/Prices!D41*100</f>
        <v>4800.6944080955718</v>
      </c>
      <c r="F16" s="35">
        <f>+E16*(1-'Dep r by equipment nipa tables'!$D8)+'Investment from Nipa Tables'!AX11/Prices!E41*100</f>
        <v>4993.1000694893519</v>
      </c>
      <c r="G16" s="35">
        <f>+F16*(1-'Dep r by equipment nipa tables'!$D8)+'Investment from Nipa Tables'!AY11/Prices!F41*100</f>
        <v>5342.2229784625179</v>
      </c>
      <c r="H16" s="35">
        <f>+G16*(1-'Dep r by equipment nipa tables'!$D8)+'Investment from Nipa Tables'!AZ11/Prices!G41*100</f>
        <v>5780.1677198021416</v>
      </c>
      <c r="I16" s="35">
        <f>+H16*(1-'Dep r by equipment nipa tables'!$D8)+'Investment from Nipa Tables'!BA11/Prices!H41*100</f>
        <v>6084.8719583277807</v>
      </c>
      <c r="J16" s="35">
        <f>+I16*(1-'Dep r by equipment nipa tables'!$D8)+'Investment from Nipa Tables'!BB11/Prices!I41*100</f>
        <v>6426.6373480933999</v>
      </c>
      <c r="K16" s="35">
        <f>+J16*(1-'Dep r by equipment nipa tables'!$D8)+'Investment from Nipa Tables'!BC11/Prices!J41*100</f>
        <v>6639.0168945018286</v>
      </c>
      <c r="L16" s="35">
        <f>+K16*(1-'Dep r by equipment nipa tables'!$D8)+'Investment from Nipa Tables'!BD11/Prices!K41*100</f>
        <v>7056.1082661524633</v>
      </c>
      <c r="M16" s="35">
        <f>+L16*(1-'Dep r by equipment nipa tables'!$D8)+'Investment from Nipa Tables'!BE11/Prices!L41*100</f>
        <v>7612.8159592955171</v>
      </c>
      <c r="N16" s="35">
        <f>+M16*(1-'Dep r by equipment nipa tables'!$D8)+'Investment from Nipa Tables'!BF11/Prices!M41*100</f>
        <v>8112.4426899207829</v>
      </c>
      <c r="O16" s="35">
        <f>+N16*(1-'Dep r by equipment nipa tables'!$D8)+'Investment from Nipa Tables'!BG11/Prices!N41*100</f>
        <v>8481.5390527787913</v>
      </c>
      <c r="P16" s="35">
        <f>+O16*(1-'Dep r by equipment nipa tables'!$D8)+'Investment from Nipa Tables'!BH11/Prices!O41*100</f>
        <v>8973.2561130240738</v>
      </c>
      <c r="Q16" s="35">
        <f>+P16*(1-'Dep r by equipment nipa tables'!$D8)+'Investment from Nipa Tables'!BI11/Prices!P41*100</f>
        <v>9650.3037303385918</v>
      </c>
      <c r="R16" s="35">
        <f>+Q16*(1-'Dep r by equipment nipa tables'!$D8)+'Investment from Nipa Tables'!BJ11/Prices!Q41*100</f>
        <v>10259.116633194622</v>
      </c>
      <c r="S16" s="35">
        <f>+R16*(1-'Dep r by equipment nipa tables'!$D8)+'Investment from Nipa Tables'!BK11/Prices!R41*100</f>
        <v>10987.579820668878</v>
      </c>
      <c r="T16" s="35">
        <f>+S16*(1-'Dep r by equipment nipa tables'!$D8)+'Investment from Nipa Tables'!BL11/Prices!S41*100</f>
        <v>11700.746612113175</v>
      </c>
      <c r="U16" s="35">
        <f>+T16*(1-'Dep r by equipment nipa tables'!$D8)+'Investment from Nipa Tables'!BM11/Prices!T41*100</f>
        <v>12680.538446500712</v>
      </c>
      <c r="V16" s="35">
        <f>+U16*(1-'Dep r by equipment nipa tables'!$D8)+'Investment from Nipa Tables'!BN11/Prices!U41*100</f>
        <v>14300.963345581915</v>
      </c>
      <c r="W16" s="35">
        <f>+V16*(1-'Dep r by equipment nipa tables'!$D8)+'Investment from Nipa Tables'!BO11/Prices!V41*100</f>
        <v>16164.994840483685</v>
      </c>
      <c r="X16" s="35">
        <f>+W16*(1-'Dep r by equipment nipa tables'!$D8)+'Investment from Nipa Tables'!BP11/Prices!W41*100</f>
        <v>17737.977491686772</v>
      </c>
      <c r="Y16" s="35">
        <f>+X16*(1-'Dep r by equipment nipa tables'!$D8)+'Investment from Nipa Tables'!BQ11/Prices!X41*100</f>
        <v>19362.464360884231</v>
      </c>
      <c r="Z16" s="35">
        <f>+Y16*(1-'Dep r by equipment nipa tables'!$D8)+'Investment from Nipa Tables'!BR11/Prices!Y41*100</f>
        <v>20977.458911616712</v>
      </c>
      <c r="AA16" s="35">
        <f>+Z16*(1-'Dep r by equipment nipa tables'!$D8)+'Investment from Nipa Tables'!BS11/Prices!Z41*100</f>
        <v>22521.511033935338</v>
      </c>
      <c r="AB16" s="35">
        <f>+AA16*(1-'Dep r by equipment nipa tables'!$D8)+'Investment from Nipa Tables'!BT11/Prices!AA41*100</f>
        <v>23635.530875904857</v>
      </c>
      <c r="AC16" s="35">
        <f>+AB16*(1-'Dep r by equipment nipa tables'!$D8)+'Investment from Nipa Tables'!BU11/Prices!AB41*100</f>
        <v>24909.274790742566</v>
      </c>
      <c r="AD16" s="35">
        <f>+AC16*(1-'Dep r by equipment nipa tables'!$D8)+'Investment from Nipa Tables'!BV11/Prices!AC41*100</f>
        <v>26511.449416660998</v>
      </c>
      <c r="AE16" s="35">
        <f>+AD16*(1-'Dep r by equipment nipa tables'!$D8)+'Investment from Nipa Tables'!BW11/Prices!AD41*100</f>
        <v>28306.710605712302</v>
      </c>
      <c r="AF16" s="35">
        <f>+AE16*(1-'Dep r by equipment nipa tables'!$D8)+'Investment from Nipa Tables'!BX11/Prices!AE41*100</f>
        <v>29204.013963337398</v>
      </c>
      <c r="AG16" s="35">
        <f>+AF16*(1-'Dep r by equipment nipa tables'!$D8)+'Investment from Nipa Tables'!BY11/Prices!AF41*100</f>
        <v>30173.300723285516</v>
      </c>
      <c r="AH16" s="35">
        <f>+AG16*(1-'Dep r by equipment nipa tables'!$D8)+'Investment from Nipa Tables'!BZ11/Prices!AG41*100</f>
        <v>31327.428844414811</v>
      </c>
      <c r="AI16" s="35">
        <f>+AH16*(1-'Dep r by equipment nipa tables'!$D8)+'Investment from Nipa Tables'!CA11/Prices!AH41*100</f>
        <v>33651.120996597347</v>
      </c>
      <c r="AJ16" s="35">
        <f>+AI16*(1-'Dep r by equipment nipa tables'!$D8)+'Investment from Nipa Tables'!CB11/Prices!AI41*100</f>
        <v>36195.283891410902</v>
      </c>
      <c r="AK16" s="35">
        <f>+AJ16*(1-'Dep r by equipment nipa tables'!$D8)+'Investment from Nipa Tables'!CC11/Prices!AJ41*100</f>
        <v>38962.230257109528</v>
      </c>
      <c r="AL16" s="35">
        <f>+AK16*(1-'Dep r by equipment nipa tables'!$D8)+'Investment from Nipa Tables'!CD11/Prices!AK41*100</f>
        <v>41427.19152775671</v>
      </c>
      <c r="AM16" s="35">
        <f>+AL16*(1-'Dep r by equipment nipa tables'!$D8)+'Investment from Nipa Tables'!CE11/Prices!AL41*100</f>
        <v>43789.517805737341</v>
      </c>
      <c r="AN16" s="35">
        <f>+AM16*(1-'Dep r by equipment nipa tables'!$D8)+'Investment from Nipa Tables'!CF11/Prices!AM41*100</f>
        <v>46002.697388218912</v>
      </c>
      <c r="AO16" s="35">
        <f>+AN16*(1-'Dep r by equipment nipa tables'!$D8)+'Investment from Nipa Tables'!CG11/Prices!AN41*100</f>
        <v>49673.323989442943</v>
      </c>
      <c r="AP16" s="35">
        <f>+AO16*(1-'Dep r by equipment nipa tables'!$D8)+'Investment from Nipa Tables'!CH11/Prices!AO41*100</f>
        <v>54025.977424775047</v>
      </c>
      <c r="AQ16" s="35">
        <f>+AP16*(1-'Dep r by equipment nipa tables'!$D8)+'Investment from Nipa Tables'!CI11/Prices!AP41*100</f>
        <v>58523.824163698897</v>
      </c>
      <c r="AR16" s="35">
        <f>+AQ16*(1-'Dep r by equipment nipa tables'!$D8)+'Investment from Nipa Tables'!CJ11/Prices!AQ41*100</f>
        <v>63383.069495272954</v>
      </c>
      <c r="AS16" s="35">
        <f>+AR16*(1-'Dep r by equipment nipa tables'!$D8)+'Investment from Nipa Tables'!CK11/Prices!AR41*100</f>
        <v>68901.61705136954</v>
      </c>
      <c r="AT16" s="35">
        <f>+AS16*(1-'Dep r by equipment nipa tables'!$D8)+'Investment from Nipa Tables'!CL11/Prices!AS41*100</f>
        <v>75723.548996200494</v>
      </c>
      <c r="AU16" s="35">
        <f>+AT16*(1-'Dep r by equipment nipa tables'!$D8)+'Investment from Nipa Tables'!CM11/Prices!AT41*100</f>
        <v>81155.713003692726</v>
      </c>
      <c r="AV16" s="35">
        <f>+AU16*(1-'Dep r by equipment nipa tables'!$D8)+'Investment from Nipa Tables'!CN11/Prices!AU41*100</f>
        <v>85275.558161099019</v>
      </c>
      <c r="AW16" s="35">
        <f>+AV16*(1-'Dep r by equipment nipa tables'!$D8)+'Investment from Nipa Tables'!CO11/Prices!AV41*100</f>
        <v>89215.203125590459</v>
      </c>
      <c r="AX16" s="35">
        <f>+AW16*(1-'Dep r by equipment nipa tables'!$D8)+'Investment from Nipa Tables'!CP11/Prices!AW41*100</f>
        <v>94670.849945198002</v>
      </c>
      <c r="AY16" s="35">
        <f>+AX16*(1-'Dep r by equipment nipa tables'!$D8)+'Investment from Nipa Tables'!CQ11/Prices!AX41*100</f>
        <v>101264.20325032508</v>
      </c>
      <c r="AZ16" s="35">
        <f>+AY16*(1-'Dep r by equipment nipa tables'!$D8)+'Investment from Nipa Tables'!CR11/Prices!AY41*100</f>
        <v>110447.10166231921</v>
      </c>
      <c r="BA16" s="35">
        <f>+AZ16*(1-'Dep r by equipment nipa tables'!$D8)+'Investment from Nipa Tables'!CS11/Prices!AZ41*100</f>
        <v>120305.54943256383</v>
      </c>
      <c r="BB16" s="35">
        <f>+BA16*(1-'Dep r by equipment nipa tables'!$D8)+'Investment from Nipa Tables'!CT11/Prices!BA41*100</f>
        <v>130078.18981650898</v>
      </c>
      <c r="BC16" s="35">
        <f>+BB16*(1-'Dep r by equipment nipa tables'!$D8)+'Investment from Nipa Tables'!CU11/Prices!BB41*100</f>
        <v>140666.07235052984</v>
      </c>
      <c r="BD16" s="35">
        <f>+BC16*(1-'Dep r by equipment nipa tables'!$D8)+'Investment from Nipa Tables'!CV11/Prices!BC41*100</f>
        <v>151420.58080668177</v>
      </c>
      <c r="BE16" s="35">
        <f>+BD16*(1-'Dep r by equipment nipa tables'!$D8)+'Investment from Nipa Tables'!CW11/Prices!BD41*100</f>
        <v>165782.21332325999</v>
      </c>
      <c r="BF16" s="35">
        <f>+BE16*(1-'Dep r by equipment nipa tables'!$D8)+'Investment from Nipa Tables'!CX11/Prices!BE41*100</f>
        <v>176482.28649342695</v>
      </c>
      <c r="BG16" s="35">
        <f>+BF16*(1-'Dep r by equipment nipa tables'!$D8)+'Investment from Nipa Tables'!CY11/Prices!BF41*100</f>
        <v>183754.39270199364</v>
      </c>
      <c r="BH16" s="35">
        <f>+BG16*(1-'Dep r by equipment nipa tables'!$D8)+'Investment from Nipa Tables'!CZ11/Prices!BG41*100</f>
        <v>189872.51210626942</v>
      </c>
      <c r="BI16" s="35">
        <f>+BH16*(1-'Dep r by equipment nipa tables'!$D8)+'Investment from Nipa Tables'!DA11/Prices!BH41*100</f>
        <v>195550.41233253467</v>
      </c>
      <c r="BJ16" s="35">
        <f>+BI16*(1-'Dep r by equipment nipa tables'!$D8)+'Investment from Nipa Tables'!DB11/Prices!BI41*100</f>
        <v>203101.02031429842</v>
      </c>
      <c r="BK16" s="35">
        <f>+BJ16*(1-'Dep r by equipment nipa tables'!$D8)+'Investment from Nipa Tables'!DC11/Prices!BJ41*100</f>
        <v>213044.43374420953</v>
      </c>
      <c r="BL16" s="35">
        <f>+BK16*(1-'Dep r by equipment nipa tables'!$D8)+'Investment from Nipa Tables'!DD11/Prices!BK41*100</f>
        <v>223737.52695872664</v>
      </c>
      <c r="BM16" s="35">
        <f>+BL16*(1-'Dep r by equipment nipa tables'!$D8)+'Investment from Nipa Tables'!DE11/Prices!BL41*100</f>
        <v>232005.91652179547</v>
      </c>
      <c r="BN16" s="35">
        <f>+BM16*(1-'Dep r by equipment nipa tables'!$D8)+'Investment from Nipa Tables'!DF11/Prices!BM41*100</f>
        <v>232977.10652839838</v>
      </c>
      <c r="BO16" s="35">
        <f>+BN16*(1-'Dep r by equipment nipa tables'!$D8)+'Investment from Nipa Tables'!DG11/Prices!BN41*100</f>
        <v>234224.67230674523</v>
      </c>
      <c r="BP16" s="35">
        <f>+BO16*(1-'Dep r by equipment nipa tables'!$D8)+'Investment from Nipa Tables'!DH11/Prices!BO41*100</f>
        <v>247923.12545975615</v>
      </c>
      <c r="BQ16" s="35">
        <f>+BP16*(1-'Dep r by equipment nipa tables'!$D8)+'Investment from Nipa Tables'!DI11/Prices!BP41*100</f>
        <v>260525.04569390192</v>
      </c>
      <c r="BR16" s="35">
        <f>+BQ16*(1-'Dep r by equipment nipa tables'!$D8)+'Investment from Nipa Tables'!DJ11/Prices!BQ41*100</f>
        <v>273768.00045589684</v>
      </c>
      <c r="BS16" s="35">
        <f>+BR16*(1-'Dep r by equipment nipa tables'!$D8)+'Investment from Nipa Tables'!DK11/Prices!BR41*100</f>
        <v>293318.17593363964</v>
      </c>
      <c r="BT16" s="35">
        <f>+BS16*(1-'Dep r by equipment nipa tables'!$D8)+'Investment from Nipa Tables'!DL11/Prices!BS41*100</f>
        <v>311836.21316685411</v>
      </c>
    </row>
    <row r="17" spans="1:72" x14ac:dyDescent="0.25">
      <c r="A17" s="29">
        <v>19</v>
      </c>
      <c r="B17" t="s">
        <v>96</v>
      </c>
      <c r="C17" s="35">
        <f>+'Initial Stock'!E14/Prices!C42*100</f>
        <v>22227.935779369891</v>
      </c>
      <c r="D17" s="35">
        <f>+C17*(1-'Dep r by equipment nipa tables'!$D9)+'Investment from Nipa Tables'!AV12/Prices!C42*100</f>
        <v>24058.52022509465</v>
      </c>
      <c r="E17" s="35">
        <f>+D17*(1-'Dep r by equipment nipa tables'!$D9)+'Investment from Nipa Tables'!AW12/Prices!D42*100</f>
        <v>25744.384376655998</v>
      </c>
      <c r="F17" s="35">
        <f>+E17*(1-'Dep r by equipment nipa tables'!$D9)+'Investment from Nipa Tables'!AX12/Prices!E42*100</f>
        <v>26244.970246273224</v>
      </c>
      <c r="G17" s="35">
        <f>+F17*(1-'Dep r by equipment nipa tables'!$D9)+'Investment from Nipa Tables'!AY12/Prices!F42*100</f>
        <v>27253.148286292129</v>
      </c>
      <c r="H17" s="35">
        <f>+G17*(1-'Dep r by equipment nipa tables'!$D9)+'Investment from Nipa Tables'!AZ12/Prices!G42*100</f>
        <v>28562.155093131565</v>
      </c>
      <c r="I17" s="35">
        <f>+H17*(1-'Dep r by equipment nipa tables'!$D9)+'Investment from Nipa Tables'!BA12/Prices!H42*100</f>
        <v>29650.873737004913</v>
      </c>
      <c r="J17" s="35">
        <f>+I17*(1-'Dep r by equipment nipa tables'!$D9)+'Investment from Nipa Tables'!BB12/Prices!I42*100</f>
        <v>31016.805309568317</v>
      </c>
      <c r="K17" s="35">
        <f>+J17*(1-'Dep r by equipment nipa tables'!$D9)+'Investment from Nipa Tables'!BC12/Prices!J42*100</f>
        <v>32161.423520692922</v>
      </c>
      <c r="L17" s="35">
        <f>+K17*(1-'Dep r by equipment nipa tables'!$D9)+'Investment from Nipa Tables'!BD12/Prices!K42*100</f>
        <v>33857.319515559844</v>
      </c>
      <c r="M17" s="35">
        <f>+L17*(1-'Dep r by equipment nipa tables'!$D9)+'Investment from Nipa Tables'!BE12/Prices!L42*100</f>
        <v>36422.09902070315</v>
      </c>
      <c r="N17" s="35">
        <f>+M17*(1-'Dep r by equipment nipa tables'!$D9)+'Investment from Nipa Tables'!BF12/Prices!M42*100</f>
        <v>38681.860482589502</v>
      </c>
      <c r="O17" s="35">
        <f>+N17*(1-'Dep r by equipment nipa tables'!$D9)+'Investment from Nipa Tables'!BG12/Prices!N42*100</f>
        <v>39982.377917037171</v>
      </c>
      <c r="P17" s="35">
        <f>+O17*(1-'Dep r by equipment nipa tables'!$D9)+'Investment from Nipa Tables'!BH12/Prices!O42*100</f>
        <v>41348.219952760934</v>
      </c>
      <c r="Q17" s="35">
        <f>+P17*(1-'Dep r by equipment nipa tables'!$D9)+'Investment from Nipa Tables'!BI12/Prices!P42*100</f>
        <v>43182.333520318847</v>
      </c>
      <c r="R17" s="35">
        <f>+Q17*(1-'Dep r by equipment nipa tables'!$D9)+'Investment from Nipa Tables'!BJ12/Prices!Q42*100</f>
        <v>44476.56178464571</v>
      </c>
      <c r="S17" s="35">
        <f>+R17*(1-'Dep r by equipment nipa tables'!$D9)+'Investment from Nipa Tables'!BK12/Prices!R42*100</f>
        <v>46207.009305948042</v>
      </c>
      <c r="T17" s="35">
        <f>+S17*(1-'Dep r by equipment nipa tables'!$D9)+'Investment from Nipa Tables'!BL12/Prices!S42*100</f>
        <v>49020.380245969405</v>
      </c>
      <c r="U17" s="35">
        <f>+T17*(1-'Dep r by equipment nipa tables'!$D9)+'Investment from Nipa Tables'!BM12/Prices!T42*100</f>
        <v>53188.56939129228</v>
      </c>
      <c r="V17" s="35">
        <f>+U17*(1-'Dep r by equipment nipa tables'!$D9)+'Investment from Nipa Tables'!BN12/Prices!U42*100</f>
        <v>58233.231517155204</v>
      </c>
      <c r="W17" s="35">
        <f>+V17*(1-'Dep r by equipment nipa tables'!$D9)+'Investment from Nipa Tables'!BO12/Prices!V42*100</f>
        <v>64204.011095077323</v>
      </c>
      <c r="X17" s="35">
        <f>+W17*(1-'Dep r by equipment nipa tables'!$D9)+'Investment from Nipa Tables'!BP12/Prices!W42*100</f>
        <v>68061.11610562104</v>
      </c>
      <c r="Y17" s="35">
        <f>+X17*(1-'Dep r by equipment nipa tables'!$D9)+'Investment from Nipa Tables'!BQ12/Prices!X42*100</f>
        <v>71364.842889885185</v>
      </c>
      <c r="Z17" s="35">
        <f>+Y17*(1-'Dep r by equipment nipa tables'!$D9)+'Investment from Nipa Tables'!BR12/Prices!Y42*100</f>
        <v>75279.901827372101</v>
      </c>
      <c r="AA17" s="35">
        <f>+Z17*(1-'Dep r by equipment nipa tables'!$D9)+'Investment from Nipa Tables'!BS12/Prices!Z42*100</f>
        <v>78634.035768341026</v>
      </c>
      <c r="AB17" s="35">
        <f>+AA17*(1-'Dep r by equipment nipa tables'!$D9)+'Investment from Nipa Tables'!BT12/Prices!AA42*100</f>
        <v>81189.452804437169</v>
      </c>
      <c r="AC17" s="35">
        <f>+AB17*(1-'Dep r by equipment nipa tables'!$D9)+'Investment from Nipa Tables'!BU12/Prices!AB42*100</f>
        <v>84100.626942981558</v>
      </c>
      <c r="AD17" s="35">
        <f>+AC17*(1-'Dep r by equipment nipa tables'!$D9)+'Investment from Nipa Tables'!BV12/Prices!AC42*100</f>
        <v>89213.682030524185</v>
      </c>
      <c r="AE17" s="35">
        <f>+AD17*(1-'Dep r by equipment nipa tables'!$D9)+'Investment from Nipa Tables'!BW12/Prices!AD42*100</f>
        <v>96803.300059045549</v>
      </c>
      <c r="AF17" s="35">
        <f>+AE17*(1-'Dep r by equipment nipa tables'!$D9)+'Investment from Nipa Tables'!BX12/Prices!AE42*100</f>
        <v>101409.60449443531</v>
      </c>
      <c r="AG17" s="35">
        <f>+AF17*(1-'Dep r by equipment nipa tables'!$D9)+'Investment from Nipa Tables'!BY12/Prices!AF42*100</f>
        <v>106039.14438337198</v>
      </c>
      <c r="AH17" s="35">
        <f>+AG17*(1-'Dep r by equipment nipa tables'!$D9)+'Investment from Nipa Tables'!BZ12/Prices!AG42*100</f>
        <v>115523.48898409848</v>
      </c>
      <c r="AI17" s="35">
        <f>+AH17*(1-'Dep r by equipment nipa tables'!$D9)+'Investment from Nipa Tables'!CA12/Prices!AH42*100</f>
        <v>126605.86677254949</v>
      </c>
      <c r="AJ17" s="35">
        <f>+AI17*(1-'Dep r by equipment nipa tables'!$D9)+'Investment from Nipa Tables'!CB12/Prices!AI42*100</f>
        <v>139343.00986260272</v>
      </c>
      <c r="AK17" s="35">
        <f>+AJ17*(1-'Dep r by equipment nipa tables'!$D9)+'Investment from Nipa Tables'!CC12/Prices!AJ42*100</f>
        <v>150525.35210584424</v>
      </c>
      <c r="AL17" s="35">
        <f>+AK17*(1-'Dep r by equipment nipa tables'!$D9)+'Investment from Nipa Tables'!CD12/Prices!AK42*100</f>
        <v>159689.97637603019</v>
      </c>
      <c r="AM17" s="35">
        <f>+AL17*(1-'Dep r by equipment nipa tables'!$D9)+'Investment from Nipa Tables'!CE12/Prices!AL42*100</f>
        <v>164171.13924443803</v>
      </c>
      <c r="AN17" s="35">
        <f>+AM17*(1-'Dep r by equipment nipa tables'!$D9)+'Investment from Nipa Tables'!CF12/Prices!AM42*100</f>
        <v>165411.55826448635</v>
      </c>
      <c r="AO17" s="35">
        <f>+AN17*(1-'Dep r by equipment nipa tables'!$D9)+'Investment from Nipa Tables'!CG12/Prices!AN42*100</f>
        <v>175093.65671904795</v>
      </c>
      <c r="AP17" s="35">
        <f>+AO17*(1-'Dep r by equipment nipa tables'!$D9)+'Investment from Nipa Tables'!CH12/Prices!AO42*100</f>
        <v>186129.52854236434</v>
      </c>
      <c r="AQ17" s="35">
        <f>+AP17*(1-'Dep r by equipment nipa tables'!$D9)+'Investment from Nipa Tables'!CI12/Prices!AP42*100</f>
        <v>197073.88300883671</v>
      </c>
      <c r="AR17" s="35">
        <f>+AQ17*(1-'Dep r by equipment nipa tables'!$D9)+'Investment from Nipa Tables'!CJ12/Prices!AQ42*100</f>
        <v>205052.17569707314</v>
      </c>
      <c r="AS17" s="35">
        <f>+AR17*(1-'Dep r by equipment nipa tables'!$D9)+'Investment from Nipa Tables'!CK12/Prices!AR42*100</f>
        <v>214441.67871706496</v>
      </c>
      <c r="AT17" s="35">
        <f>+AS17*(1-'Dep r by equipment nipa tables'!$D9)+'Investment from Nipa Tables'!CL12/Prices!AS42*100</f>
        <v>224001.76123215636</v>
      </c>
      <c r="AU17" s="35">
        <f>+AT17*(1-'Dep r by equipment nipa tables'!$D9)+'Investment from Nipa Tables'!CM12/Prices!AT42*100</f>
        <v>231865.25254334824</v>
      </c>
      <c r="AV17" s="35">
        <f>+AU17*(1-'Dep r by equipment nipa tables'!$D9)+'Investment from Nipa Tables'!CN12/Prices!AU42*100</f>
        <v>235901.41167295945</v>
      </c>
      <c r="AW17" s="35">
        <f>+AV17*(1-'Dep r by equipment nipa tables'!$D9)+'Investment from Nipa Tables'!CO12/Prices!AV42*100</f>
        <v>240019.38566559664</v>
      </c>
      <c r="AX17" s="35">
        <f>+AW17*(1-'Dep r by equipment nipa tables'!$D9)+'Investment from Nipa Tables'!CP12/Prices!AW42*100</f>
        <v>249946.29701168678</v>
      </c>
      <c r="AY17" s="35">
        <f>+AX17*(1-'Dep r by equipment nipa tables'!$D9)+'Investment from Nipa Tables'!CQ12/Prices!AX42*100</f>
        <v>262103.31709372229</v>
      </c>
      <c r="AZ17" s="35">
        <f>+AY17*(1-'Dep r by equipment nipa tables'!$D9)+'Investment from Nipa Tables'!CR12/Prices!AY42*100</f>
        <v>277747.66487244883</v>
      </c>
      <c r="BA17" s="35">
        <f>+AZ17*(1-'Dep r by equipment nipa tables'!$D9)+'Investment from Nipa Tables'!CS12/Prices!AZ42*100</f>
        <v>293688.39554582367</v>
      </c>
      <c r="BB17" s="35">
        <f>+BA17*(1-'Dep r by equipment nipa tables'!$D9)+'Investment from Nipa Tables'!CT12/Prices!BA42*100</f>
        <v>310767.32625600044</v>
      </c>
      <c r="BC17" s="35">
        <f>+BB17*(1-'Dep r by equipment nipa tables'!$D9)+'Investment from Nipa Tables'!CU12/Prices!BB42*100</f>
        <v>330033.72086884396</v>
      </c>
      <c r="BD17" s="35">
        <f>+BC17*(1-'Dep r by equipment nipa tables'!$D9)+'Investment from Nipa Tables'!CV12/Prices!BC42*100</f>
        <v>345822.08107980742</v>
      </c>
      <c r="BE17" s="35">
        <f>+BD17*(1-'Dep r by equipment nipa tables'!$D9)+'Investment from Nipa Tables'!CW12/Prices!BD42*100</f>
        <v>363415.50019800174</v>
      </c>
      <c r="BF17" s="35">
        <f>+BE17*(1-'Dep r by equipment nipa tables'!$D9)+'Investment from Nipa Tables'!CX12/Prices!BE42*100</f>
        <v>373930.97085267061</v>
      </c>
      <c r="BG17" s="35">
        <f>+BF17*(1-'Dep r by equipment nipa tables'!$D9)+'Investment from Nipa Tables'!CY12/Prices!BF42*100</f>
        <v>382213.6186324142</v>
      </c>
      <c r="BH17" s="35">
        <f>+BG17*(1-'Dep r by equipment nipa tables'!$D9)+'Investment from Nipa Tables'!CZ12/Prices!BG42*100</f>
        <v>393984.39654603571</v>
      </c>
      <c r="BI17" s="35">
        <f>+BH17*(1-'Dep r by equipment nipa tables'!$D9)+'Investment from Nipa Tables'!DA12/Prices!BH42*100</f>
        <v>407851.15791497991</v>
      </c>
      <c r="BJ17" s="35">
        <f>+BI17*(1-'Dep r by equipment nipa tables'!$D9)+'Investment from Nipa Tables'!DB12/Prices!BI42*100</f>
        <v>428011.80223683512</v>
      </c>
      <c r="BK17" s="35">
        <f>+BJ17*(1-'Dep r by equipment nipa tables'!$D9)+'Investment from Nipa Tables'!DC12/Prices!BJ42*100</f>
        <v>450802.63207327382</v>
      </c>
      <c r="BL17" s="35">
        <f>+BK17*(1-'Dep r by equipment nipa tables'!$D9)+'Investment from Nipa Tables'!DD12/Prices!BK42*100</f>
        <v>470468.34857264155</v>
      </c>
      <c r="BM17" s="35">
        <f>+BL17*(1-'Dep r by equipment nipa tables'!$D9)+'Investment from Nipa Tables'!DE12/Prices!BL42*100</f>
        <v>484040.24772523169</v>
      </c>
      <c r="BN17" s="35">
        <f>+BM17*(1-'Dep r by equipment nipa tables'!$D9)+'Investment from Nipa Tables'!DF12/Prices!BM42*100</f>
        <v>482405.13316908688</v>
      </c>
      <c r="BO17" s="35">
        <f>+BN17*(1-'Dep r by equipment nipa tables'!$D9)+'Investment from Nipa Tables'!DG12/Prices!BN42*100</f>
        <v>484509.15292412706</v>
      </c>
      <c r="BP17" s="35">
        <f>+BO17*(1-'Dep r by equipment nipa tables'!$D9)+'Investment from Nipa Tables'!DH12/Prices!BO42*100</f>
        <v>498463.55691737944</v>
      </c>
      <c r="BQ17" s="35">
        <f>+BP17*(1-'Dep r by equipment nipa tables'!$D9)+'Investment from Nipa Tables'!DI12/Prices!BP42*100</f>
        <v>518984.39930565376</v>
      </c>
      <c r="BR17" s="35">
        <f>+BQ17*(1-'Dep r by equipment nipa tables'!$D9)+'Investment from Nipa Tables'!DJ12/Prices!BQ42*100</f>
        <v>536245.64357800887</v>
      </c>
      <c r="BS17" s="35">
        <f>+BR17*(1-'Dep r by equipment nipa tables'!$D9)+'Investment from Nipa Tables'!DK12/Prices!BR42*100</f>
        <v>554633.6676101333</v>
      </c>
      <c r="BT17" s="35">
        <f>+BS17*(1-'Dep r by equipment nipa tables'!$D9)+'Investment from Nipa Tables'!DL12/Prices!BS42*100</f>
        <v>575771.2863383193</v>
      </c>
    </row>
    <row r="18" spans="1:72" x14ac:dyDescent="0.25">
      <c r="A18" s="29">
        <v>20</v>
      </c>
      <c r="B18" t="s">
        <v>98</v>
      </c>
      <c r="C18" s="35">
        <f>+'Initial Stock'!E15/Prices!C43*100</f>
        <v>5968.3502610733294</v>
      </c>
      <c r="D18" s="35">
        <f>+C18*(1-'Dep r by equipment nipa tables'!$D10)+'Investment from Nipa Tables'!AV13/Prices!C43*100</f>
        <v>6720.0433730192017</v>
      </c>
      <c r="E18" s="35">
        <f>+D18*(1-'Dep r by equipment nipa tables'!$D10)+'Investment from Nipa Tables'!AW13/Prices!D43*100</f>
        <v>7387.485926606927</v>
      </c>
      <c r="F18" s="35">
        <f>+E18*(1-'Dep r by equipment nipa tables'!$D10)+'Investment from Nipa Tables'!AX13/Prices!E43*100</f>
        <v>7900.1617373098316</v>
      </c>
      <c r="G18" s="35">
        <f>+F18*(1-'Dep r by equipment nipa tables'!$D10)+'Investment from Nipa Tables'!AY13/Prices!F43*100</f>
        <v>8646.8210373234833</v>
      </c>
      <c r="H18" s="35">
        <f>+G18*(1-'Dep r by equipment nipa tables'!$D10)+'Investment from Nipa Tables'!AZ13/Prices!G43*100</f>
        <v>9625.3451673020263</v>
      </c>
      <c r="I18" s="35">
        <f>+H18*(1-'Dep r by equipment nipa tables'!$D10)+'Investment from Nipa Tables'!BA13/Prices!H43*100</f>
        <v>10743.382327689662</v>
      </c>
      <c r="J18" s="35">
        <f>+I18*(1-'Dep r by equipment nipa tables'!$D10)+'Investment from Nipa Tables'!BB13/Prices!I43*100</f>
        <v>12097.738803564116</v>
      </c>
      <c r="K18" s="35">
        <f>+J18*(1-'Dep r by equipment nipa tables'!$D10)+'Investment from Nipa Tables'!BC13/Prices!J43*100</f>
        <v>13443.723499700296</v>
      </c>
      <c r="L18" s="35">
        <f>+K18*(1-'Dep r by equipment nipa tables'!$D10)+'Investment from Nipa Tables'!BD13/Prices!K43*100</f>
        <v>14832.84097278927</v>
      </c>
      <c r="M18" s="35">
        <f>+L18*(1-'Dep r by equipment nipa tables'!$D10)+'Investment from Nipa Tables'!BE13/Prices!L43*100</f>
        <v>16375.730546305289</v>
      </c>
      <c r="N18" s="35">
        <f>+M18*(1-'Dep r by equipment nipa tables'!$D10)+'Investment from Nipa Tables'!BF13/Prices!M43*100</f>
        <v>18056.152448389166</v>
      </c>
      <c r="O18" s="35">
        <f>+N18*(1-'Dep r by equipment nipa tables'!$D10)+'Investment from Nipa Tables'!BG13/Prices!N43*100</f>
        <v>19342.119344760576</v>
      </c>
      <c r="P18" s="35">
        <f>+O18*(1-'Dep r by equipment nipa tables'!$D10)+'Investment from Nipa Tables'!BH13/Prices!O43*100</f>
        <v>20779.982880374388</v>
      </c>
      <c r="Q18" s="35">
        <f>+P18*(1-'Dep r by equipment nipa tables'!$D10)+'Investment from Nipa Tables'!BI13/Prices!P43*100</f>
        <v>22459.154807477393</v>
      </c>
      <c r="R18" s="35">
        <f>+Q18*(1-'Dep r by equipment nipa tables'!$D10)+'Investment from Nipa Tables'!BJ13/Prices!Q43*100</f>
        <v>24149.754769308951</v>
      </c>
      <c r="S18" s="35">
        <f>+R18*(1-'Dep r by equipment nipa tables'!$D10)+'Investment from Nipa Tables'!BK13/Prices!R43*100</f>
        <v>26063.352072775408</v>
      </c>
      <c r="T18" s="35">
        <f>+S18*(1-'Dep r by equipment nipa tables'!$D10)+'Investment from Nipa Tables'!BL13/Prices!S43*100</f>
        <v>28119.627684017367</v>
      </c>
      <c r="U18" s="35">
        <f>+T18*(1-'Dep r by equipment nipa tables'!$D10)+'Investment from Nipa Tables'!BM13/Prices!T43*100</f>
        <v>30518.622402071953</v>
      </c>
      <c r="V18" s="35">
        <f>+U18*(1-'Dep r by equipment nipa tables'!$D10)+'Investment from Nipa Tables'!BN13/Prices!U43*100</f>
        <v>33307.867490608529</v>
      </c>
      <c r="W18" s="35">
        <f>+V18*(1-'Dep r by equipment nipa tables'!$D10)+'Investment from Nipa Tables'!BO13/Prices!V43*100</f>
        <v>36934.947060611383</v>
      </c>
      <c r="X18" s="35">
        <f>+W18*(1-'Dep r by equipment nipa tables'!$D10)+'Investment from Nipa Tables'!BP13/Prices!W43*100</f>
        <v>40343.781491723072</v>
      </c>
      <c r="Y18" s="35">
        <f>+X18*(1-'Dep r by equipment nipa tables'!$D10)+'Investment from Nipa Tables'!BQ13/Prices!X43*100</f>
        <v>43535.087665652813</v>
      </c>
      <c r="Z18" s="35">
        <f>+Y18*(1-'Dep r by equipment nipa tables'!$D10)+'Investment from Nipa Tables'!BR13/Prices!Y43*100</f>
        <v>46344.131416980745</v>
      </c>
      <c r="AA18" s="35">
        <f>+Z18*(1-'Dep r by equipment nipa tables'!$D10)+'Investment from Nipa Tables'!BS13/Prices!Z43*100</f>
        <v>49228.023505245561</v>
      </c>
      <c r="AB18" s="35">
        <f>+AA18*(1-'Dep r by equipment nipa tables'!$D10)+'Investment from Nipa Tables'!BT13/Prices!AA43*100</f>
        <v>51544.612109915302</v>
      </c>
      <c r="AC18" s="35">
        <f>+AB18*(1-'Dep r by equipment nipa tables'!$D10)+'Investment from Nipa Tables'!BU13/Prices!AB43*100</f>
        <v>54010.349470002766</v>
      </c>
      <c r="AD18" s="35">
        <f>+AC18*(1-'Dep r by equipment nipa tables'!$D10)+'Investment from Nipa Tables'!BV13/Prices!AC43*100</f>
        <v>57375.084870946164</v>
      </c>
      <c r="AE18" s="35">
        <f>+AD18*(1-'Dep r by equipment nipa tables'!$D10)+'Investment from Nipa Tables'!BW13/Prices!AD43*100</f>
        <v>61446.878806365603</v>
      </c>
      <c r="AF18" s="35">
        <f>+AE18*(1-'Dep r by equipment nipa tables'!$D10)+'Investment from Nipa Tables'!BX13/Prices!AE43*100</f>
        <v>63880.269303766421</v>
      </c>
      <c r="AG18" s="35">
        <f>+AF18*(1-'Dep r by equipment nipa tables'!$D10)+'Investment from Nipa Tables'!BY13/Prices!AF43*100</f>
        <v>66520.15686797745</v>
      </c>
      <c r="AH18" s="35">
        <f>+AG18*(1-'Dep r by equipment nipa tables'!$D10)+'Investment from Nipa Tables'!BZ13/Prices!AG43*100</f>
        <v>70210.65579372512</v>
      </c>
      <c r="AI18" s="35">
        <f>+AH18*(1-'Dep r by equipment nipa tables'!$D10)+'Investment from Nipa Tables'!CA13/Prices!AH43*100</f>
        <v>73746.005182906913</v>
      </c>
      <c r="AJ18" s="35">
        <f>+AI18*(1-'Dep r by equipment nipa tables'!$D10)+'Investment from Nipa Tables'!CB13/Prices!AI43*100</f>
        <v>77961.526386429308</v>
      </c>
      <c r="AK18" s="35">
        <f>+AJ18*(1-'Dep r by equipment nipa tables'!$D10)+'Investment from Nipa Tables'!CC13/Prices!AJ43*100</f>
        <v>82087.56137167124</v>
      </c>
      <c r="AL18" s="35">
        <f>+AK18*(1-'Dep r by equipment nipa tables'!$D10)+'Investment from Nipa Tables'!CD13/Prices!AK43*100</f>
        <v>84953.600371878827</v>
      </c>
      <c r="AM18" s="35">
        <f>+AL18*(1-'Dep r by equipment nipa tables'!$D10)+'Investment from Nipa Tables'!CE13/Prices!AL43*100</f>
        <v>87237.632477400373</v>
      </c>
      <c r="AN18" s="35">
        <f>+AM18*(1-'Dep r by equipment nipa tables'!$D10)+'Investment from Nipa Tables'!CF13/Prices!AM43*100</f>
        <v>89430.012959926389</v>
      </c>
      <c r="AO18" s="35">
        <f>+AN18*(1-'Dep r by equipment nipa tables'!$D10)+'Investment from Nipa Tables'!CG13/Prices!AN43*100</f>
        <v>94242.997699799918</v>
      </c>
      <c r="AP18" s="35">
        <f>+AO18*(1-'Dep r by equipment nipa tables'!$D10)+'Investment from Nipa Tables'!CH13/Prices!AO43*100</f>
        <v>98985.7321419863</v>
      </c>
      <c r="AQ18" s="35">
        <f>+AP18*(1-'Dep r by equipment nipa tables'!$D10)+'Investment from Nipa Tables'!CI13/Prices!AP43*100</f>
        <v>103207.22344911093</v>
      </c>
      <c r="AR18" s="35">
        <f>+AQ18*(1-'Dep r by equipment nipa tables'!$D10)+'Investment from Nipa Tables'!CJ13/Prices!AQ43*100</f>
        <v>108036.07270847517</v>
      </c>
      <c r="AS18" s="35">
        <f>+AR18*(1-'Dep r by equipment nipa tables'!$D10)+'Investment from Nipa Tables'!CK13/Prices!AR43*100</f>
        <v>113136.67038492422</v>
      </c>
      <c r="AT18" s="35">
        <f>+AS18*(1-'Dep r by equipment nipa tables'!$D10)+'Investment from Nipa Tables'!CL13/Prices!AS43*100</f>
        <v>118481.86502172722</v>
      </c>
      <c r="AU18" s="35">
        <f>+AT18*(1-'Dep r by equipment nipa tables'!$D10)+'Investment from Nipa Tables'!CM13/Prices!AT43*100</f>
        <v>123441.89742073466</v>
      </c>
      <c r="AV18" s="35">
        <f>+AU18*(1-'Dep r by equipment nipa tables'!$D10)+'Investment from Nipa Tables'!CN13/Prices!AU43*100</f>
        <v>127602.22027448745</v>
      </c>
      <c r="AW18" s="35">
        <f>+AV18*(1-'Dep r by equipment nipa tables'!$D10)+'Investment from Nipa Tables'!CO13/Prices!AV43*100</f>
        <v>132025.46927108648</v>
      </c>
      <c r="AX18" s="35">
        <f>+AW18*(1-'Dep r by equipment nipa tables'!$D10)+'Investment from Nipa Tables'!CP13/Prices!AW43*100</f>
        <v>136929.01194264792</v>
      </c>
      <c r="AY18" s="35">
        <f>+AX18*(1-'Dep r by equipment nipa tables'!$D10)+'Investment from Nipa Tables'!CQ13/Prices!AX43*100</f>
        <v>143008.18142944333</v>
      </c>
      <c r="AZ18" s="35">
        <f>+AY18*(1-'Dep r by equipment nipa tables'!$D10)+'Investment from Nipa Tables'!CR13/Prices!AY43*100</f>
        <v>150110.24601029468</v>
      </c>
      <c r="BA18" s="35">
        <f>+AZ18*(1-'Dep r by equipment nipa tables'!$D10)+'Investment from Nipa Tables'!CS13/Prices!AZ43*100</f>
        <v>157816.35009632164</v>
      </c>
      <c r="BB18" s="35">
        <f>+BA18*(1-'Dep r by equipment nipa tables'!$D10)+'Investment from Nipa Tables'!CT13/Prices!BA43*100</f>
        <v>166609.24052566296</v>
      </c>
      <c r="BC18" s="35">
        <f>+BB18*(1-'Dep r by equipment nipa tables'!$D10)+'Investment from Nipa Tables'!CU13/Prices!BB43*100</f>
        <v>176388.55531703122</v>
      </c>
      <c r="BD18" s="35">
        <f>+BC18*(1-'Dep r by equipment nipa tables'!$D10)+'Investment from Nipa Tables'!CV13/Prices!BC43*100</f>
        <v>187832.64104091941</v>
      </c>
      <c r="BE18" s="35">
        <f>+BD18*(1-'Dep r by equipment nipa tables'!$D10)+'Investment from Nipa Tables'!CW13/Prices!BD43*100</f>
        <v>201856.17777507362</v>
      </c>
      <c r="BF18" s="35">
        <f>+BE18*(1-'Dep r by equipment nipa tables'!$D10)+'Investment from Nipa Tables'!CX13/Prices!BE43*100</f>
        <v>213869.4486025431</v>
      </c>
      <c r="BG18" s="35">
        <f>+BF18*(1-'Dep r by equipment nipa tables'!$D10)+'Investment from Nipa Tables'!CY13/Prices!BF43*100</f>
        <v>223777.4446181464</v>
      </c>
      <c r="BH18" s="35">
        <f>+BG18*(1-'Dep r by equipment nipa tables'!$D10)+'Investment from Nipa Tables'!CZ13/Prices!BG43*100</f>
        <v>234098.39728485752</v>
      </c>
      <c r="BI18" s="35">
        <f>+BH18*(1-'Dep r by equipment nipa tables'!$D10)+'Investment from Nipa Tables'!DA13/Prices!BH43*100</f>
        <v>246922.96849407195</v>
      </c>
      <c r="BJ18" s="35">
        <f>+BI18*(1-'Dep r by equipment nipa tables'!$D10)+'Investment from Nipa Tables'!DB13/Prices!BI43*100</f>
        <v>261649.83551154475</v>
      </c>
      <c r="BK18" s="35">
        <f>+BJ18*(1-'Dep r by equipment nipa tables'!$D10)+'Investment from Nipa Tables'!DC13/Prices!BJ43*100</f>
        <v>279726.79197498766</v>
      </c>
      <c r="BL18" s="35">
        <f>+BK18*(1-'Dep r by equipment nipa tables'!$D10)+'Investment from Nipa Tables'!DD13/Prices!BK43*100</f>
        <v>298400.46378225379</v>
      </c>
      <c r="BM18" s="35">
        <f>+BL18*(1-'Dep r by equipment nipa tables'!$D10)+'Investment from Nipa Tables'!DE13/Prices!BL43*100</f>
        <v>314163.9083264221</v>
      </c>
      <c r="BN18" s="35">
        <f>+BM18*(1-'Dep r by equipment nipa tables'!$D10)+'Investment from Nipa Tables'!DF13/Prices!BM43*100</f>
        <v>324119.71291010099</v>
      </c>
      <c r="BO18" s="35">
        <f>+BN18*(1-'Dep r by equipment nipa tables'!$D10)+'Investment from Nipa Tables'!DG13/Prices!BN43*100</f>
        <v>335896.19027146895</v>
      </c>
      <c r="BP18" s="35">
        <f>+BO18*(1-'Dep r by equipment nipa tables'!$D10)+'Investment from Nipa Tables'!DH13/Prices!BO43*100</f>
        <v>349855.97492500179</v>
      </c>
      <c r="BQ18" s="35">
        <f>+BP18*(1-'Dep r by equipment nipa tables'!$D10)+'Investment from Nipa Tables'!DI13/Prices!BP43*100</f>
        <v>365262.87775364646</v>
      </c>
      <c r="BR18" s="35">
        <f>+BQ18*(1-'Dep r by equipment nipa tables'!$D10)+'Investment from Nipa Tables'!DJ13/Prices!BQ43*100</f>
        <v>382032.22478959843</v>
      </c>
      <c r="BS18" s="35">
        <f>+BR18*(1-'Dep r by equipment nipa tables'!$D10)+'Investment from Nipa Tables'!DK13/Prices!BR43*100</f>
        <v>399186.84343230736</v>
      </c>
      <c r="BT18" s="35">
        <f>+BS18*(1-'Dep r by equipment nipa tables'!$D10)+'Investment from Nipa Tables'!DL13/Prices!BS43*100</f>
        <v>415770.1282187039</v>
      </c>
    </row>
    <row r="19" spans="1:72" x14ac:dyDescent="0.25">
      <c r="A19" s="29">
        <v>30</v>
      </c>
      <c r="B19" t="s">
        <v>109</v>
      </c>
      <c r="C19" s="35">
        <f>+'Initial Stock'!E16/Prices!C44*100</f>
        <v>1458.1414601099616</v>
      </c>
      <c r="D19" s="35">
        <f>+C19*(1-'Dep r by equipment nipa tables'!$D11)+'Investment from Nipa Tables'!AV14/Prices!C44*100</f>
        <v>1615.6338348808206</v>
      </c>
      <c r="E19" s="35">
        <f>+D19*(1-'Dep r by equipment nipa tables'!$D11)+'Investment from Nipa Tables'!AW14/Prices!D44*100</f>
        <v>1781.1837843209782</v>
      </c>
      <c r="F19" s="35">
        <f>+E19*(1-'Dep r by equipment nipa tables'!$D11)+'Investment from Nipa Tables'!AX14/Prices!E44*100</f>
        <v>1911.7206114901871</v>
      </c>
      <c r="G19" s="35">
        <f>+F19*(1-'Dep r by equipment nipa tables'!$D11)+'Investment from Nipa Tables'!AY14/Prices!F44*100</f>
        <v>2139.6687549559188</v>
      </c>
      <c r="H19" s="35">
        <f>+G19*(1-'Dep r by equipment nipa tables'!$D11)+'Investment from Nipa Tables'!AZ14/Prices!G44*100</f>
        <v>2310.5055114162615</v>
      </c>
      <c r="I19" s="35">
        <f>+H19*(1-'Dep r by equipment nipa tables'!$D11)+'Investment from Nipa Tables'!BA14/Prices!H44*100</f>
        <v>2421.4426794045712</v>
      </c>
      <c r="J19" s="35">
        <f>+I19*(1-'Dep r by equipment nipa tables'!$D11)+'Investment from Nipa Tables'!BB14/Prices!I44*100</f>
        <v>2534.8289763289577</v>
      </c>
      <c r="K19" s="35">
        <f>+J19*(1-'Dep r by equipment nipa tables'!$D11)+'Investment from Nipa Tables'!BC14/Prices!J44*100</f>
        <v>2671.1729606552231</v>
      </c>
      <c r="L19" s="35">
        <f>+K19*(1-'Dep r by equipment nipa tables'!$D11)+'Investment from Nipa Tables'!BD14/Prices!K44*100</f>
        <v>2865.5271827019978</v>
      </c>
      <c r="M19" s="35">
        <f>+L19*(1-'Dep r by equipment nipa tables'!$D11)+'Investment from Nipa Tables'!BE14/Prices!L44*100</f>
        <v>3044.5144005877555</v>
      </c>
      <c r="N19" s="35">
        <f>+M19*(1-'Dep r by equipment nipa tables'!$D11)+'Investment from Nipa Tables'!BF14/Prices!M44*100</f>
        <v>3134.0400294994433</v>
      </c>
      <c r="O19" s="35">
        <f>+N19*(1-'Dep r by equipment nipa tables'!$D11)+'Investment from Nipa Tables'!BG14/Prices!N44*100</f>
        <v>3200.5954713100573</v>
      </c>
      <c r="P19" s="35">
        <f>+O19*(1-'Dep r by equipment nipa tables'!$D11)+'Investment from Nipa Tables'!BH14/Prices!O44*100</f>
        <v>3325.8708367721097</v>
      </c>
      <c r="Q19" s="35">
        <f>+P19*(1-'Dep r by equipment nipa tables'!$D11)+'Investment from Nipa Tables'!BI14/Prices!P44*100</f>
        <v>3400.5313726930767</v>
      </c>
      <c r="R19" s="35">
        <f>+Q19*(1-'Dep r by equipment nipa tables'!$D11)+'Investment from Nipa Tables'!BJ14/Prices!Q44*100</f>
        <v>3433.3758684241384</v>
      </c>
      <c r="S19" s="35">
        <f>+R19*(1-'Dep r by equipment nipa tables'!$D11)+'Investment from Nipa Tables'!BK14/Prices!R44*100</f>
        <v>3505.0139049019517</v>
      </c>
      <c r="T19" s="35">
        <f>+S19*(1-'Dep r by equipment nipa tables'!$D11)+'Investment from Nipa Tables'!BL14/Prices!S44*100</f>
        <v>3606.1242810379754</v>
      </c>
      <c r="U19" s="35">
        <f>+T19*(1-'Dep r by equipment nipa tables'!$D11)+'Investment from Nipa Tables'!BM14/Prices!T44*100</f>
        <v>3745.2920824812477</v>
      </c>
      <c r="V19" s="35">
        <f>+U19*(1-'Dep r by equipment nipa tables'!$D11)+'Investment from Nipa Tables'!BN14/Prices!U44*100</f>
        <v>3884.0631315585124</v>
      </c>
      <c r="W19" s="35">
        <f>+V19*(1-'Dep r by equipment nipa tables'!$D11)+'Investment from Nipa Tables'!BO14/Prices!V44*100</f>
        <v>4010.8612279876156</v>
      </c>
      <c r="X19" s="35">
        <f>+W19*(1-'Dep r by equipment nipa tables'!$D11)+'Investment from Nipa Tables'!BP14/Prices!W44*100</f>
        <v>4181.0221209749971</v>
      </c>
      <c r="Y19" s="35">
        <f>+X19*(1-'Dep r by equipment nipa tables'!$D11)+'Investment from Nipa Tables'!BQ14/Prices!X44*100</f>
        <v>4550.7087908438516</v>
      </c>
      <c r="Z19" s="35">
        <f>+Y19*(1-'Dep r by equipment nipa tables'!$D11)+'Investment from Nipa Tables'!BR14/Prices!Y44*100</f>
        <v>5117.1563420959965</v>
      </c>
      <c r="AA19" s="35">
        <f>+Z19*(1-'Dep r by equipment nipa tables'!$D11)+'Investment from Nipa Tables'!BS14/Prices!Z44*100</f>
        <v>5883.6370175733227</v>
      </c>
      <c r="AB19" s="35">
        <f>+AA19*(1-'Dep r by equipment nipa tables'!$D11)+'Investment from Nipa Tables'!BT14/Prices!AA44*100</f>
        <v>6771.0204911724304</v>
      </c>
      <c r="AC19" s="35">
        <f>+AB19*(1-'Dep r by equipment nipa tables'!$D11)+'Investment from Nipa Tables'!BU14/Prices!AB44*100</f>
        <v>7795.8356351010807</v>
      </c>
      <c r="AD19" s="35">
        <f>+AC19*(1-'Dep r by equipment nipa tables'!$D11)+'Investment from Nipa Tables'!BV14/Prices!AC44*100</f>
        <v>8801.9781005810964</v>
      </c>
      <c r="AE19" s="35">
        <f>+AD19*(1-'Dep r by equipment nipa tables'!$D11)+'Investment from Nipa Tables'!BW14/Prices!AD44*100</f>
        <v>9428.1801741820836</v>
      </c>
      <c r="AF19" s="35">
        <f>+AE19*(1-'Dep r by equipment nipa tables'!$D11)+'Investment from Nipa Tables'!BX14/Prices!AE44*100</f>
        <v>9229.696342142297</v>
      </c>
      <c r="AG19" s="35">
        <f>+AF19*(1-'Dep r by equipment nipa tables'!$D11)+'Investment from Nipa Tables'!BY14/Prices!AF44*100</f>
        <v>9415.167241584435</v>
      </c>
      <c r="AH19" s="35">
        <f>+AG19*(1-'Dep r by equipment nipa tables'!$D11)+'Investment from Nipa Tables'!BZ14/Prices!AG44*100</f>
        <v>9580.4192305930428</v>
      </c>
      <c r="AI19" s="35">
        <f>+AH19*(1-'Dep r by equipment nipa tables'!$D11)+'Investment from Nipa Tables'!CA14/Prices!AH44*100</f>
        <v>9905.4437128291429</v>
      </c>
      <c r="AJ19" s="35">
        <f>+AI19*(1-'Dep r by equipment nipa tables'!$D11)+'Investment from Nipa Tables'!CB14/Prices!AI44*100</f>
        <v>10132.557452255336</v>
      </c>
      <c r="AK19" s="35">
        <f>+AJ19*(1-'Dep r by equipment nipa tables'!$D11)+'Investment from Nipa Tables'!CC14/Prices!AJ44*100</f>
        <v>10236.068957561978</v>
      </c>
      <c r="AL19" s="35">
        <f>+AK19*(1-'Dep r by equipment nipa tables'!$D11)+'Investment from Nipa Tables'!CD14/Prices!AK44*100</f>
        <v>10430.843469752597</v>
      </c>
      <c r="AM19" s="35">
        <f>+AL19*(1-'Dep r by equipment nipa tables'!$D11)+'Investment from Nipa Tables'!CE14/Prices!AL44*100</f>
        <v>10367.917632203918</v>
      </c>
      <c r="AN19" s="35">
        <f>+AM19*(1-'Dep r by equipment nipa tables'!$D11)+'Investment from Nipa Tables'!CF14/Prices!AM44*100</f>
        <v>10354.4547722962</v>
      </c>
      <c r="AO19" s="35">
        <f>+AN19*(1-'Dep r by equipment nipa tables'!$D11)+'Investment from Nipa Tables'!CG14/Prices!AN44*100</f>
        <v>10670.999678558901</v>
      </c>
      <c r="AP19" s="35">
        <f>+AO19*(1-'Dep r by equipment nipa tables'!$D11)+'Investment from Nipa Tables'!CH14/Prices!AO44*100</f>
        <v>10935.615524476814</v>
      </c>
      <c r="AQ19" s="35">
        <f>+AP19*(1-'Dep r by equipment nipa tables'!$D11)+'Investment from Nipa Tables'!CI14/Prices!AP44*100</f>
        <v>11261.943103555377</v>
      </c>
      <c r="AR19" s="35">
        <f>+AQ19*(1-'Dep r by equipment nipa tables'!$D11)+'Investment from Nipa Tables'!CJ14/Prices!AQ44*100</f>
        <v>11642.386625633852</v>
      </c>
      <c r="AS19" s="35">
        <f>+AR19*(1-'Dep r by equipment nipa tables'!$D11)+'Investment from Nipa Tables'!CK14/Prices!AR44*100</f>
        <v>11881.649034454653</v>
      </c>
      <c r="AT19" s="35">
        <f>+AS19*(1-'Dep r by equipment nipa tables'!$D11)+'Investment from Nipa Tables'!CL14/Prices!AS44*100</f>
        <v>11956.366948442141</v>
      </c>
      <c r="AU19" s="35">
        <f>+AT19*(1-'Dep r by equipment nipa tables'!$D11)+'Investment from Nipa Tables'!CM14/Prices!AT44*100</f>
        <v>11826.561451799531</v>
      </c>
      <c r="AV19" s="35">
        <f>+AU19*(1-'Dep r by equipment nipa tables'!$D11)+'Investment from Nipa Tables'!CN14/Prices!AU44*100</f>
        <v>11513.683147506412</v>
      </c>
      <c r="AW19" s="35">
        <f>+AV19*(1-'Dep r by equipment nipa tables'!$D11)+'Investment from Nipa Tables'!CO14/Prices!AV44*100</f>
        <v>11252.230296985348</v>
      </c>
      <c r="AX19" s="35">
        <f>+AW19*(1-'Dep r by equipment nipa tables'!$D11)+'Investment from Nipa Tables'!CP14/Prices!AW44*100</f>
        <v>11163.751143572981</v>
      </c>
      <c r="AY19" s="35">
        <f>+AX19*(1-'Dep r by equipment nipa tables'!$D11)+'Investment from Nipa Tables'!CQ14/Prices!AX44*100</f>
        <v>11268.876054039822</v>
      </c>
      <c r="AZ19" s="35">
        <f>+AY19*(1-'Dep r by equipment nipa tables'!$D11)+'Investment from Nipa Tables'!CR14/Prices!AY44*100</f>
        <v>11442.178579111072</v>
      </c>
      <c r="BA19" s="35">
        <f>+AZ19*(1-'Dep r by equipment nipa tables'!$D11)+'Investment from Nipa Tables'!CS14/Prices!AZ44*100</f>
        <v>11740.168691304076</v>
      </c>
      <c r="BB19" s="35">
        <f>+BA19*(1-'Dep r by equipment nipa tables'!$D11)+'Investment from Nipa Tables'!CT14/Prices!BA44*100</f>
        <v>12046.669246584031</v>
      </c>
      <c r="BC19" s="35">
        <f>+BB19*(1-'Dep r by equipment nipa tables'!$D11)+'Investment from Nipa Tables'!CU14/Prices!BB44*100</f>
        <v>12531.524230871821</v>
      </c>
      <c r="BD19" s="35">
        <f>+BC19*(1-'Dep r by equipment nipa tables'!$D11)+'Investment from Nipa Tables'!CV14/Prices!BC44*100</f>
        <v>13189.920922231946</v>
      </c>
      <c r="BE19" s="35">
        <f>+BD19*(1-'Dep r by equipment nipa tables'!$D11)+'Investment from Nipa Tables'!CW14/Prices!BD44*100</f>
        <v>13889.164917312402</v>
      </c>
      <c r="BF19" s="35">
        <f>+BE19*(1-'Dep r by equipment nipa tables'!$D11)+'Investment from Nipa Tables'!CX14/Prices!BE44*100</f>
        <v>14436.872434157058</v>
      </c>
      <c r="BG19" s="35">
        <f>+BF19*(1-'Dep r by equipment nipa tables'!$D11)+'Investment from Nipa Tables'!CY14/Prices!BF44*100</f>
        <v>15098.889331826445</v>
      </c>
      <c r="BH19" s="35">
        <f>+BG19*(1-'Dep r by equipment nipa tables'!$D11)+'Investment from Nipa Tables'!CZ14/Prices!BG44*100</f>
        <v>15802.512797851263</v>
      </c>
      <c r="BI19" s="35">
        <f>+BH19*(1-'Dep r by equipment nipa tables'!$D11)+'Investment from Nipa Tables'!DA14/Prices!BH44*100</f>
        <v>16598.654808116411</v>
      </c>
      <c r="BJ19" s="35">
        <f>+BI19*(1-'Dep r by equipment nipa tables'!$D11)+'Investment from Nipa Tables'!DB14/Prices!BI44*100</f>
        <v>17541.307799345643</v>
      </c>
      <c r="BK19" s="35">
        <f>+BJ19*(1-'Dep r by equipment nipa tables'!$D11)+'Investment from Nipa Tables'!DC14/Prices!BJ44*100</f>
        <v>18481.229311217794</v>
      </c>
      <c r="BL19" s="35">
        <f>+BK19*(1-'Dep r by equipment nipa tables'!$D11)+'Investment from Nipa Tables'!DD14/Prices!BK44*100</f>
        <v>18982.328041041263</v>
      </c>
      <c r="BM19" s="35">
        <f>+BL19*(1-'Dep r by equipment nipa tables'!$D11)+'Investment from Nipa Tables'!DE14/Prices!BL44*100</f>
        <v>19111.749130676078</v>
      </c>
      <c r="BN19" s="35">
        <f>+BM19*(1-'Dep r by equipment nipa tables'!$D11)+'Investment from Nipa Tables'!DF14/Prices!BM44*100</f>
        <v>18624.88362520812</v>
      </c>
      <c r="BO19" s="35">
        <f>+BN19*(1-'Dep r by equipment nipa tables'!$D11)+'Investment from Nipa Tables'!DG14/Prices!BN44*100</f>
        <v>18476.047358816526</v>
      </c>
      <c r="BP19" s="35">
        <f>+BO19*(1-'Dep r by equipment nipa tables'!$D11)+'Investment from Nipa Tables'!DH14/Prices!BO44*100</f>
        <v>18154.099774273644</v>
      </c>
      <c r="BQ19" s="35">
        <f>+BP19*(1-'Dep r by equipment nipa tables'!$D11)+'Investment from Nipa Tables'!DI14/Prices!BP44*100</f>
        <v>18034.316515469018</v>
      </c>
      <c r="BR19" s="35">
        <f>+BQ19*(1-'Dep r by equipment nipa tables'!$D11)+'Investment from Nipa Tables'!DJ14/Prices!BQ44*100</f>
        <v>18066.160704595502</v>
      </c>
      <c r="BS19" s="35">
        <f>+BR19*(1-'Dep r by equipment nipa tables'!$D11)+'Investment from Nipa Tables'!DK14/Prices!BR44*100</f>
        <v>18171.723945435588</v>
      </c>
      <c r="BT19" s="35">
        <f>+BS19*(1-'Dep r by equipment nipa tables'!$D11)+'Investment from Nipa Tables'!DL14/Prices!BS44*100</f>
        <v>18421.910299374613</v>
      </c>
    </row>
    <row r="20" spans="1:72" x14ac:dyDescent="0.25">
      <c r="A20" s="29">
        <v>30</v>
      </c>
      <c r="B20" t="s">
        <v>111</v>
      </c>
      <c r="C20" s="35">
        <f>+'Initial Stock'!E17/Prices!C45*100</f>
        <v>12909.354184266935</v>
      </c>
      <c r="D20" s="35">
        <f>+C20*(1-'Dep r by equipment nipa tables'!$D12)+'Investment from Nipa Tables'!AV15/Prices!C45*100</f>
        <v>14028.58558751829</v>
      </c>
      <c r="E20" s="35">
        <f>+D20*(1-'Dep r by equipment nipa tables'!$D12)+'Investment from Nipa Tables'!AW15/Prices!D45*100</f>
        <v>15033.778497482183</v>
      </c>
      <c r="F20" s="35">
        <f>+E20*(1-'Dep r by equipment nipa tables'!$D12)+'Investment from Nipa Tables'!AX15/Prices!E45*100</f>
        <v>15662.427159516694</v>
      </c>
      <c r="G20" s="35">
        <f>+F20*(1-'Dep r by equipment nipa tables'!$D12)+'Investment from Nipa Tables'!AY15/Prices!F45*100</f>
        <v>16547.692462050458</v>
      </c>
      <c r="H20" s="35">
        <f>+G20*(1-'Dep r by equipment nipa tables'!$D12)+'Investment from Nipa Tables'!AZ15/Prices!G45*100</f>
        <v>18246.185780392116</v>
      </c>
      <c r="I20" s="35">
        <f>+H20*(1-'Dep r by equipment nipa tables'!$D12)+'Investment from Nipa Tables'!BA15/Prices!H45*100</f>
        <v>19143.007949296654</v>
      </c>
      <c r="J20" s="35">
        <f>+I20*(1-'Dep r by equipment nipa tables'!$D12)+'Investment from Nipa Tables'!BB15/Prices!I45*100</f>
        <v>19913.88517696569</v>
      </c>
      <c r="K20" s="35">
        <f>+J20*(1-'Dep r by equipment nipa tables'!$D12)+'Investment from Nipa Tables'!BC15/Prices!J45*100</f>
        <v>21025.413243317409</v>
      </c>
      <c r="L20" s="35">
        <f>+K20*(1-'Dep r by equipment nipa tables'!$D12)+'Investment from Nipa Tables'!BD15/Prices!K45*100</f>
        <v>22746.431674189069</v>
      </c>
      <c r="M20" s="35">
        <f>+L20*(1-'Dep r by equipment nipa tables'!$D12)+'Investment from Nipa Tables'!BE15/Prices!L45*100</f>
        <v>24461.425936728057</v>
      </c>
      <c r="N20" s="35">
        <f>+M20*(1-'Dep r by equipment nipa tables'!$D12)+'Investment from Nipa Tables'!BF15/Prices!M45*100</f>
        <v>25553.757914680213</v>
      </c>
      <c r="O20" s="35">
        <f>+N20*(1-'Dep r by equipment nipa tables'!$D12)+'Investment from Nipa Tables'!BG15/Prices!N45*100</f>
        <v>26648.782380982317</v>
      </c>
      <c r="P20" s="35">
        <f>+O20*(1-'Dep r by equipment nipa tables'!$D12)+'Investment from Nipa Tables'!BH15/Prices!O45*100</f>
        <v>28083.22861958266</v>
      </c>
      <c r="Q20" s="35">
        <f>+P20*(1-'Dep r by equipment nipa tables'!$D12)+'Investment from Nipa Tables'!BI15/Prices!P45*100</f>
        <v>29492.01516921608</v>
      </c>
      <c r="R20" s="35">
        <f>+Q20*(1-'Dep r by equipment nipa tables'!$D12)+'Investment from Nipa Tables'!BJ15/Prices!Q45*100</f>
        <v>30648.54398263439</v>
      </c>
      <c r="S20" s="35">
        <f>+R20*(1-'Dep r by equipment nipa tables'!$D12)+'Investment from Nipa Tables'!BK15/Prices!R45*100</f>
        <v>32131.035015021895</v>
      </c>
      <c r="T20" s="35">
        <f>+S20*(1-'Dep r by equipment nipa tables'!$D12)+'Investment from Nipa Tables'!BL15/Prices!S45*100</f>
        <v>34181.32593339344</v>
      </c>
      <c r="U20" s="35">
        <f>+T20*(1-'Dep r by equipment nipa tables'!$D12)+'Investment from Nipa Tables'!BM15/Prices!T45*100</f>
        <v>36453.820764949844</v>
      </c>
      <c r="V20" s="35">
        <f>+U20*(1-'Dep r by equipment nipa tables'!$D12)+'Investment from Nipa Tables'!BN15/Prices!U45*100</f>
        <v>38960.317554904446</v>
      </c>
      <c r="W20" s="35">
        <f>+V20*(1-'Dep r by equipment nipa tables'!$D12)+'Investment from Nipa Tables'!BO15/Prices!V45*100</f>
        <v>42067.97855719908</v>
      </c>
      <c r="X20" s="35">
        <f>+W20*(1-'Dep r by equipment nipa tables'!$D12)+'Investment from Nipa Tables'!BP15/Prices!W45*100</f>
        <v>44722.353257122566</v>
      </c>
      <c r="Y20" s="35">
        <f>+X20*(1-'Dep r by equipment nipa tables'!$D12)+'Investment from Nipa Tables'!BQ15/Prices!X45*100</f>
        <v>46495.717080679198</v>
      </c>
      <c r="Z20" s="35">
        <f>+Y20*(1-'Dep r by equipment nipa tables'!$D12)+'Investment from Nipa Tables'!BR15/Prices!Y45*100</f>
        <v>48771.372665273404</v>
      </c>
      <c r="AA20" s="35">
        <f>+Z20*(1-'Dep r by equipment nipa tables'!$D12)+'Investment from Nipa Tables'!BS15/Prices!Z45*100</f>
        <v>50243.003133939979</v>
      </c>
      <c r="AB20" s="35">
        <f>+AA20*(1-'Dep r by equipment nipa tables'!$D12)+'Investment from Nipa Tables'!BT15/Prices!AA45*100</f>
        <v>50780.57869607344</v>
      </c>
      <c r="AC20" s="35">
        <f>+AB20*(1-'Dep r by equipment nipa tables'!$D12)+'Investment from Nipa Tables'!BU15/Prices!AB45*100</f>
        <v>53102.771943935993</v>
      </c>
      <c r="AD20" s="35">
        <f>+AC20*(1-'Dep r by equipment nipa tables'!$D12)+'Investment from Nipa Tables'!BV15/Prices!AC45*100</f>
        <v>56398.020527059402</v>
      </c>
      <c r="AE20" s="35">
        <f>+AD20*(1-'Dep r by equipment nipa tables'!$D12)+'Investment from Nipa Tables'!BW15/Prices!AD45*100</f>
        <v>59055.033425799644</v>
      </c>
      <c r="AF20" s="35">
        <f>+AE20*(1-'Dep r by equipment nipa tables'!$D12)+'Investment from Nipa Tables'!BX15/Prices!AE45*100</f>
        <v>59146.111325088248</v>
      </c>
      <c r="AG20" s="35">
        <f>+AF20*(1-'Dep r by equipment nipa tables'!$D12)+'Investment from Nipa Tables'!BY15/Prices!AF45*100</f>
        <v>60409.730674997591</v>
      </c>
      <c r="AH20" s="35">
        <f>+AG20*(1-'Dep r by equipment nipa tables'!$D12)+'Investment from Nipa Tables'!BZ15/Prices!AG45*100</f>
        <v>63761.31767124201</v>
      </c>
      <c r="AI20" s="35">
        <f>+AH20*(1-'Dep r by equipment nipa tables'!$D12)+'Investment from Nipa Tables'!CA15/Prices!AH45*100</f>
        <v>68449.088589125065</v>
      </c>
      <c r="AJ20" s="35">
        <f>+AI20*(1-'Dep r by equipment nipa tables'!$D12)+'Investment from Nipa Tables'!CB15/Prices!AI45*100</f>
        <v>73666.746240181121</v>
      </c>
      <c r="AK20" s="35">
        <f>+AJ20*(1-'Dep r by equipment nipa tables'!$D12)+'Investment from Nipa Tables'!CC15/Prices!AJ45*100</f>
        <v>78813.242128375932</v>
      </c>
      <c r="AL20" s="35">
        <f>+AK20*(1-'Dep r by equipment nipa tables'!$D12)+'Investment from Nipa Tables'!CD15/Prices!AK45*100</f>
        <v>84821.804904658595</v>
      </c>
      <c r="AM20" s="35">
        <f>+AL20*(1-'Dep r by equipment nipa tables'!$D12)+'Investment from Nipa Tables'!CE15/Prices!AL45*100</f>
        <v>90149.328692165727</v>
      </c>
      <c r="AN20" s="35">
        <f>+AM20*(1-'Dep r by equipment nipa tables'!$D12)+'Investment from Nipa Tables'!CF15/Prices!AM45*100</f>
        <v>95248.183577693882</v>
      </c>
      <c r="AO20" s="35">
        <f>+AN20*(1-'Dep r by equipment nipa tables'!$D12)+'Investment from Nipa Tables'!CG15/Prices!AN45*100</f>
        <v>104987.135729102</v>
      </c>
      <c r="AP20" s="35">
        <f>+AO20*(1-'Dep r by equipment nipa tables'!$D12)+'Investment from Nipa Tables'!CH15/Prices!AO45*100</f>
        <v>114211.0095845435</v>
      </c>
      <c r="AQ20" s="35">
        <f>+AP20*(1-'Dep r by equipment nipa tables'!$D12)+'Investment from Nipa Tables'!CI15/Prices!AP45*100</f>
        <v>123036.46542498663</v>
      </c>
      <c r="AR20" s="35">
        <f>+AQ20*(1-'Dep r by equipment nipa tables'!$D12)+'Investment from Nipa Tables'!CJ15/Prices!AQ45*100</f>
        <v>132560.34506031018</v>
      </c>
      <c r="AS20" s="35">
        <f>+AR20*(1-'Dep r by equipment nipa tables'!$D12)+'Investment from Nipa Tables'!CK15/Prices!AR45*100</f>
        <v>140702.24549312104</v>
      </c>
      <c r="AT20" s="35">
        <f>+AS20*(1-'Dep r by equipment nipa tables'!$D12)+'Investment from Nipa Tables'!CL15/Prices!AS45*100</f>
        <v>151031.67205545784</v>
      </c>
      <c r="AU20" s="35">
        <f>+AT20*(1-'Dep r by equipment nipa tables'!$D12)+'Investment from Nipa Tables'!CM15/Prices!AT45*100</f>
        <v>158462.49531782063</v>
      </c>
      <c r="AV20" s="35">
        <f>+AU20*(1-'Dep r by equipment nipa tables'!$D12)+'Investment from Nipa Tables'!CN15/Prices!AU45*100</f>
        <v>161537.72569117011</v>
      </c>
      <c r="AW20" s="35">
        <f>+AV20*(1-'Dep r by equipment nipa tables'!$D12)+'Investment from Nipa Tables'!CO15/Prices!AV45*100</f>
        <v>166789.11566921015</v>
      </c>
      <c r="AX20" s="35">
        <f>+AW20*(1-'Dep r by equipment nipa tables'!$D12)+'Investment from Nipa Tables'!CP15/Prices!AW45*100</f>
        <v>171448.04377081082</v>
      </c>
      <c r="AY20" s="35">
        <f>+AX20*(1-'Dep r by equipment nipa tables'!$D12)+'Investment from Nipa Tables'!CQ15/Prices!AX45*100</f>
        <v>176521.16073059055</v>
      </c>
      <c r="AZ20" s="35">
        <f>+AY20*(1-'Dep r by equipment nipa tables'!$D12)+'Investment from Nipa Tables'!CR15/Prices!AY45*100</f>
        <v>182596.18860736286</v>
      </c>
      <c r="BA20" s="35">
        <f>+AZ20*(1-'Dep r by equipment nipa tables'!$D12)+'Investment from Nipa Tables'!CS15/Prices!AZ45*100</f>
        <v>189032.61219307673</v>
      </c>
      <c r="BB20" s="35">
        <f>+BA20*(1-'Dep r by equipment nipa tables'!$D12)+'Investment from Nipa Tables'!CT15/Prices!BA45*100</f>
        <v>199197.07407013487</v>
      </c>
      <c r="BC20" s="35">
        <f>+BB20*(1-'Dep r by equipment nipa tables'!$D12)+'Investment from Nipa Tables'!CU15/Prices!BB45*100</f>
        <v>211890.33868137805</v>
      </c>
      <c r="BD20" s="35">
        <f>+BC20*(1-'Dep r by equipment nipa tables'!$D12)+'Investment from Nipa Tables'!CV15/Prices!BC45*100</f>
        <v>225869.21688132742</v>
      </c>
      <c r="BE20" s="35">
        <f>+BD20*(1-'Dep r by equipment nipa tables'!$D12)+'Investment from Nipa Tables'!CW15/Prices!BD45*100</f>
        <v>240912.86171671186</v>
      </c>
      <c r="BF20" s="35">
        <f>+BE20*(1-'Dep r by equipment nipa tables'!$D12)+'Investment from Nipa Tables'!CX15/Prices!BE45*100</f>
        <v>250658.22112571256</v>
      </c>
      <c r="BG20" s="35">
        <f>+BF20*(1-'Dep r by equipment nipa tables'!$D12)+'Investment from Nipa Tables'!CY15/Prices!BF45*100</f>
        <v>257684.91763770557</v>
      </c>
      <c r="BH20" s="35">
        <f>+BG20*(1-'Dep r by equipment nipa tables'!$D12)+'Investment from Nipa Tables'!CZ15/Prices!BG45*100</f>
        <v>264919.33164673904</v>
      </c>
      <c r="BI20" s="35">
        <f>+BH20*(1-'Dep r by equipment nipa tables'!$D12)+'Investment from Nipa Tables'!DA15/Prices!BH45*100</f>
        <v>273505.25003477989</v>
      </c>
      <c r="BJ20" s="35">
        <f>+BI20*(1-'Dep r by equipment nipa tables'!$D12)+'Investment from Nipa Tables'!DB15/Prices!BI45*100</f>
        <v>284050.48016265541</v>
      </c>
      <c r="BK20" s="35">
        <f>+BJ20*(1-'Dep r by equipment nipa tables'!$D12)+'Investment from Nipa Tables'!DC15/Prices!BJ45*100</f>
        <v>294095.9949673927</v>
      </c>
      <c r="BL20" s="35">
        <f>+BK20*(1-'Dep r by equipment nipa tables'!$D12)+'Investment from Nipa Tables'!DD15/Prices!BK45*100</f>
        <v>300426.12867503974</v>
      </c>
      <c r="BM20" s="35">
        <f>+BL20*(1-'Dep r by equipment nipa tables'!$D12)+'Investment from Nipa Tables'!DE15/Prices!BL45*100</f>
        <v>303353.60572101583</v>
      </c>
      <c r="BN20" s="35">
        <f>+BM20*(1-'Dep r by equipment nipa tables'!$D12)+'Investment from Nipa Tables'!DF15/Prices!BM45*100</f>
        <v>295815.21560650808</v>
      </c>
      <c r="BO20" s="35">
        <f>+BN20*(1-'Dep r by equipment nipa tables'!$D12)+'Investment from Nipa Tables'!DG15/Prices!BN45*100</f>
        <v>290092.51250743424</v>
      </c>
      <c r="BP20" s="35">
        <f>+BO20*(1-'Dep r by equipment nipa tables'!$D12)+'Investment from Nipa Tables'!DH15/Prices!BO45*100</f>
        <v>288105.51637725445</v>
      </c>
      <c r="BQ20" s="35">
        <f>+BP20*(1-'Dep r by equipment nipa tables'!$D12)+'Investment from Nipa Tables'!DI15/Prices!BP45*100</f>
        <v>288240.23383578041</v>
      </c>
      <c r="BR20" s="35">
        <f>+BQ20*(1-'Dep r by equipment nipa tables'!$D12)+'Investment from Nipa Tables'!DJ15/Prices!BQ45*100</f>
        <v>288080.81083909364</v>
      </c>
      <c r="BS20" s="35">
        <f>+BR20*(1-'Dep r by equipment nipa tables'!$D12)+'Investment from Nipa Tables'!DK15/Prices!BR45*100</f>
        <v>289603.29182348377</v>
      </c>
      <c r="BT20" s="35">
        <f>+BS20*(1-'Dep r by equipment nipa tables'!$D12)+'Investment from Nipa Tables'!DL15/Prices!BS45*100</f>
        <v>293411.51324031292</v>
      </c>
    </row>
    <row r="21" spans="1:72" x14ac:dyDescent="0.25">
      <c r="A21" s="29">
        <v>33</v>
      </c>
      <c r="B21" t="s">
        <v>115</v>
      </c>
      <c r="C21" s="35">
        <f>+'Initial Stock'!E18/Prices!C46*100</f>
        <v>9741.6427886104284</v>
      </c>
      <c r="D21" s="35">
        <f>+C21*(1-'Dep r by equipment nipa tables'!$D13)+'Investment from Nipa Tables'!AV16/Prices!C46*100</f>
        <v>10997.672922884061</v>
      </c>
      <c r="E21" s="35">
        <f>+D21*(1-'Dep r by equipment nipa tables'!$D13)+'Investment from Nipa Tables'!AW16/Prices!D46*100</f>
        <v>13136.864048298174</v>
      </c>
      <c r="F21" s="35">
        <f>+E21*(1-'Dep r by equipment nipa tables'!$D13)+'Investment from Nipa Tables'!AX16/Prices!E46*100</f>
        <v>14998.007512609212</v>
      </c>
      <c r="G21" s="35">
        <f>+F21*(1-'Dep r by equipment nipa tables'!$D13)+'Investment from Nipa Tables'!AY16/Prices!F46*100</f>
        <v>17046.080993955689</v>
      </c>
      <c r="H21" s="35">
        <f>+G21*(1-'Dep r by equipment nipa tables'!$D13)+'Investment from Nipa Tables'!AZ16/Prices!G46*100</f>
        <v>18541.728308917856</v>
      </c>
      <c r="I21" s="35">
        <f>+H21*(1-'Dep r by equipment nipa tables'!$D13)+'Investment from Nipa Tables'!BA16/Prices!H46*100</f>
        <v>19434.181209210878</v>
      </c>
      <c r="J21" s="35">
        <f>+I21*(1-'Dep r by equipment nipa tables'!$D13)+'Investment from Nipa Tables'!BB16/Prices!I46*100</f>
        <v>20155.992057482043</v>
      </c>
      <c r="K21" s="35">
        <f>+J21*(1-'Dep r by equipment nipa tables'!$D13)+'Investment from Nipa Tables'!BC16/Prices!J46*100</f>
        <v>19952.025427208137</v>
      </c>
      <c r="L21" s="35">
        <f>+K21*(1-'Dep r by equipment nipa tables'!$D13)+'Investment from Nipa Tables'!BD16/Prices!K46*100</f>
        <v>20743.669464812192</v>
      </c>
      <c r="M21" s="35">
        <f>+L21*(1-'Dep r by equipment nipa tables'!$D13)+'Investment from Nipa Tables'!BE16/Prices!L46*100</f>
        <v>20565.823401921563</v>
      </c>
      <c r="N21" s="35">
        <f>+M21*(1-'Dep r by equipment nipa tables'!$D13)+'Investment from Nipa Tables'!BF16/Prices!M46*100</f>
        <v>20479.415058248203</v>
      </c>
      <c r="O21" s="35">
        <f>+N21*(1-'Dep r by equipment nipa tables'!$D13)+'Investment from Nipa Tables'!BG16/Prices!N46*100</f>
        <v>20637.601563918848</v>
      </c>
      <c r="P21" s="35">
        <f>+O21*(1-'Dep r by equipment nipa tables'!$D13)+'Investment from Nipa Tables'!BH16/Prices!O46*100</f>
        <v>21382.177567838331</v>
      </c>
      <c r="Q21" s="35">
        <f>+P21*(1-'Dep r by equipment nipa tables'!$D13)+'Investment from Nipa Tables'!BI16/Prices!P46*100</f>
        <v>20712.495891514998</v>
      </c>
      <c r="R21" s="35">
        <f>+Q21*(1-'Dep r by equipment nipa tables'!$D13)+'Investment from Nipa Tables'!BJ16/Prices!Q46*100</f>
        <v>20523.988790589992</v>
      </c>
      <c r="S21" s="35">
        <f>+R21*(1-'Dep r by equipment nipa tables'!$D13)+'Investment from Nipa Tables'!BK16/Prices!R46*100</f>
        <v>20679.474097122205</v>
      </c>
      <c r="T21" s="35">
        <f>+S21*(1-'Dep r by equipment nipa tables'!$D13)+'Investment from Nipa Tables'!BL16/Prices!S46*100</f>
        <v>21616.266644841897</v>
      </c>
      <c r="U21" s="35">
        <f>+T21*(1-'Dep r by equipment nipa tables'!$D13)+'Investment from Nipa Tables'!BM16/Prices!T46*100</f>
        <v>23127.559660510058</v>
      </c>
      <c r="V21" s="35">
        <f>+U21*(1-'Dep r by equipment nipa tables'!$D13)+'Investment from Nipa Tables'!BN16/Prices!U46*100</f>
        <v>24575.945504298106</v>
      </c>
      <c r="W21" s="35">
        <f>+V21*(1-'Dep r by equipment nipa tables'!$D13)+'Investment from Nipa Tables'!BO16/Prices!V46*100</f>
        <v>27252.936308194876</v>
      </c>
      <c r="X21" s="35">
        <f>+W21*(1-'Dep r by equipment nipa tables'!$D13)+'Investment from Nipa Tables'!BP16/Prices!W46*100</f>
        <v>28951.811638571515</v>
      </c>
      <c r="Y21" s="35">
        <f>+X21*(1-'Dep r by equipment nipa tables'!$D13)+'Investment from Nipa Tables'!BQ16/Prices!X46*100</f>
        <v>30375.657893266733</v>
      </c>
      <c r="Z21" s="35">
        <f>+Y21*(1-'Dep r by equipment nipa tables'!$D13)+'Investment from Nipa Tables'!BR16/Prices!Y46*100</f>
        <v>30677.891827214997</v>
      </c>
      <c r="AA21" s="35">
        <f>+Z21*(1-'Dep r by equipment nipa tables'!$D13)+'Investment from Nipa Tables'!BS16/Prices!Z46*100</f>
        <v>31073.797650923829</v>
      </c>
      <c r="AB21" s="35">
        <f>+AA21*(1-'Dep r by equipment nipa tables'!$D13)+'Investment from Nipa Tables'!BT16/Prices!AA46*100</f>
        <v>30868.695029989962</v>
      </c>
      <c r="AC21" s="35">
        <f>+AB21*(1-'Dep r by equipment nipa tables'!$D13)+'Investment from Nipa Tables'!BU16/Prices!AB46*100</f>
        <v>32294.859426206152</v>
      </c>
      <c r="AD21" s="35">
        <f>+AC21*(1-'Dep r by equipment nipa tables'!$D13)+'Investment from Nipa Tables'!BV16/Prices!AC46*100</f>
        <v>35296.775148710527</v>
      </c>
      <c r="AE21" s="35">
        <f>+AD21*(1-'Dep r by equipment nipa tables'!$D13)+'Investment from Nipa Tables'!BW16/Prices!AD46*100</f>
        <v>37204.342047706523</v>
      </c>
      <c r="AF21" s="35">
        <f>+AE21*(1-'Dep r by equipment nipa tables'!$D13)+'Investment from Nipa Tables'!BX16/Prices!AE46*100</f>
        <v>38818.326205976547</v>
      </c>
      <c r="AG21" s="35">
        <f>+AF21*(1-'Dep r by equipment nipa tables'!$D13)+'Investment from Nipa Tables'!BY16/Prices!AF46*100</f>
        <v>40714.073223151572</v>
      </c>
      <c r="AH21" s="35">
        <f>+AG21*(1-'Dep r by equipment nipa tables'!$D13)+'Investment from Nipa Tables'!BZ16/Prices!AG46*100</f>
        <v>41930.276210156211</v>
      </c>
      <c r="AI21" s="35">
        <f>+AH21*(1-'Dep r by equipment nipa tables'!$D13)+'Investment from Nipa Tables'!CA16/Prices!AH46*100</f>
        <v>43382.347493490561</v>
      </c>
      <c r="AJ21" s="35">
        <f>+AI21*(1-'Dep r by equipment nipa tables'!$D13)+'Investment from Nipa Tables'!CB16/Prices!AI46*100</f>
        <v>45542.422983607546</v>
      </c>
      <c r="AK21" s="35">
        <f>+AJ21*(1-'Dep r by equipment nipa tables'!$D13)+'Investment from Nipa Tables'!CC16/Prices!AJ46*100</f>
        <v>46216.027743569597</v>
      </c>
      <c r="AL21" s="35">
        <f>+AK21*(1-'Dep r by equipment nipa tables'!$D13)+'Investment from Nipa Tables'!CD16/Prices!AK46*100</f>
        <v>47187.432442515499</v>
      </c>
      <c r="AM21" s="35">
        <f>+AL21*(1-'Dep r by equipment nipa tables'!$D13)+'Investment from Nipa Tables'!CE16/Prices!AL46*100</f>
        <v>45403.579064675847</v>
      </c>
      <c r="AN21" s="35">
        <f>+AM21*(1-'Dep r by equipment nipa tables'!$D13)+'Investment from Nipa Tables'!CF16/Prices!AM46*100</f>
        <v>43549.336412775359</v>
      </c>
      <c r="AO21" s="35">
        <f>+AN21*(1-'Dep r by equipment nipa tables'!$D13)+'Investment from Nipa Tables'!CG16/Prices!AN46*100</f>
        <v>42911.753789229115</v>
      </c>
      <c r="AP21" s="35">
        <f>+AO21*(1-'Dep r by equipment nipa tables'!$D13)+'Investment from Nipa Tables'!CH16/Prices!AO46*100</f>
        <v>40749.795319886849</v>
      </c>
      <c r="AQ21" s="35">
        <f>+AP21*(1-'Dep r by equipment nipa tables'!$D13)+'Investment from Nipa Tables'!CI16/Prices!AP46*100</f>
        <v>38066.629124901592</v>
      </c>
      <c r="AR21" s="35">
        <f>+AQ21*(1-'Dep r by equipment nipa tables'!$D13)+'Investment from Nipa Tables'!CJ16/Prices!AQ46*100</f>
        <v>35885.401815740734</v>
      </c>
      <c r="AS21" s="35">
        <f>+AR21*(1-'Dep r by equipment nipa tables'!$D13)+'Investment from Nipa Tables'!CK16/Prices!AR46*100</f>
        <v>35245.34723631091</v>
      </c>
      <c r="AT21" s="35">
        <f>+AS21*(1-'Dep r by equipment nipa tables'!$D13)+'Investment from Nipa Tables'!CL16/Prices!AS46*100</f>
        <v>34680.152407460046</v>
      </c>
      <c r="AU21" s="35">
        <f>+AT21*(1-'Dep r by equipment nipa tables'!$D13)+'Investment from Nipa Tables'!CM16/Prices!AT46*100</f>
        <v>34801.925489576046</v>
      </c>
      <c r="AV21" s="35">
        <f>+AU21*(1-'Dep r by equipment nipa tables'!$D13)+'Investment from Nipa Tables'!CN16/Prices!AU46*100</f>
        <v>34338.659709944804</v>
      </c>
      <c r="AW21" s="35">
        <f>+AV21*(1-'Dep r by equipment nipa tables'!$D13)+'Investment from Nipa Tables'!CO16/Prices!AV46*100</f>
        <v>33246.355362967333</v>
      </c>
      <c r="AX21" s="35">
        <f>+AW21*(1-'Dep r by equipment nipa tables'!$D13)+'Investment from Nipa Tables'!CP16/Prices!AW46*100</f>
        <v>32906.272874370807</v>
      </c>
      <c r="AY21" s="35">
        <f>+AX21*(1-'Dep r by equipment nipa tables'!$D13)+'Investment from Nipa Tables'!CQ16/Prices!AX46*100</f>
        <v>33439.138889215377</v>
      </c>
      <c r="AZ21" s="35">
        <f>+AY21*(1-'Dep r by equipment nipa tables'!$D13)+'Investment from Nipa Tables'!CR16/Prices!AY46*100</f>
        <v>33776.562546205889</v>
      </c>
      <c r="BA21" s="35">
        <f>+AZ21*(1-'Dep r by equipment nipa tables'!$D13)+'Investment from Nipa Tables'!CS16/Prices!AZ46*100</f>
        <v>33597.964703347054</v>
      </c>
      <c r="BB21" s="35">
        <f>+BA21*(1-'Dep r by equipment nipa tables'!$D13)+'Investment from Nipa Tables'!CT16/Prices!BA46*100</f>
        <v>35997.320045342429</v>
      </c>
      <c r="BC21" s="35">
        <f>+BB21*(1-'Dep r by equipment nipa tables'!$D13)+'Investment from Nipa Tables'!CU16/Prices!BB46*100</f>
        <v>38054.049274973324</v>
      </c>
      <c r="BD21" s="35">
        <f>+BC21*(1-'Dep r by equipment nipa tables'!$D13)+'Investment from Nipa Tables'!CV16/Prices!BC46*100</f>
        <v>37505.182077940124</v>
      </c>
      <c r="BE21" s="35">
        <f>+BD21*(1-'Dep r by equipment nipa tables'!$D13)+'Investment from Nipa Tables'!CW16/Prices!BD46*100</f>
        <v>38207.222289235062</v>
      </c>
      <c r="BF21" s="35">
        <f>+BE21*(1-'Dep r by equipment nipa tables'!$D13)+'Investment from Nipa Tables'!CX16/Prices!BE46*100</f>
        <v>38417.264944221693</v>
      </c>
      <c r="BG21" s="35">
        <f>+BF21*(1-'Dep r by equipment nipa tables'!$D13)+'Investment from Nipa Tables'!CY16/Prices!BF46*100</f>
        <v>40181.29447680818</v>
      </c>
      <c r="BH21" s="35">
        <f>+BG21*(1-'Dep r by equipment nipa tables'!$D13)+'Investment from Nipa Tables'!CZ16/Prices!BG46*100</f>
        <v>42124.66254902551</v>
      </c>
      <c r="BI21" s="35">
        <f>+BH21*(1-'Dep r by equipment nipa tables'!$D13)+'Investment from Nipa Tables'!DA16/Prices!BH46*100</f>
        <v>44793.800574557834</v>
      </c>
      <c r="BJ21" s="35">
        <f>+BI21*(1-'Dep r by equipment nipa tables'!$D13)+'Investment from Nipa Tables'!DB16/Prices!BI46*100</f>
        <v>47289.708981952514</v>
      </c>
      <c r="BK21" s="35">
        <f>+BJ21*(1-'Dep r by equipment nipa tables'!$D13)+'Investment from Nipa Tables'!DC16/Prices!BJ46*100</f>
        <v>48384.11882000709</v>
      </c>
      <c r="BL21" s="35">
        <f>+BK21*(1-'Dep r by equipment nipa tables'!$D13)+'Investment from Nipa Tables'!DD16/Prices!BK46*100</f>
        <v>49513.430742116536</v>
      </c>
      <c r="BM21" s="35">
        <f>+BL21*(1-'Dep r by equipment nipa tables'!$D13)+'Investment from Nipa Tables'!DE16/Prices!BL46*100</f>
        <v>51102.311587896023</v>
      </c>
      <c r="BN21" s="35">
        <f>+BM21*(1-'Dep r by equipment nipa tables'!$D13)+'Investment from Nipa Tables'!DF16/Prices!BM46*100</f>
        <v>52747.25594533352</v>
      </c>
      <c r="BO21" s="35">
        <f>+BN21*(1-'Dep r by equipment nipa tables'!$D13)+'Investment from Nipa Tables'!DG16/Prices!BN46*100</f>
        <v>53390.566247724761</v>
      </c>
      <c r="BP21" s="35">
        <f>+BO21*(1-'Dep r by equipment nipa tables'!$D13)+'Investment from Nipa Tables'!DH16/Prices!BO46*100</f>
        <v>55239.387861471216</v>
      </c>
      <c r="BQ21" s="35">
        <f>+BP21*(1-'Dep r by equipment nipa tables'!$D13)+'Investment from Nipa Tables'!DI16/Prices!BP46*100</f>
        <v>62894.132895472772</v>
      </c>
      <c r="BR21" s="35">
        <f>+BQ21*(1-'Dep r by equipment nipa tables'!$D13)+'Investment from Nipa Tables'!DJ16/Prices!BQ46*100</f>
        <v>72798.458358800068</v>
      </c>
      <c r="BS21" s="35">
        <f>+BR21*(1-'Dep r by equipment nipa tables'!$D13)+'Investment from Nipa Tables'!DK16/Prices!BR46*100</f>
        <v>82246.315566116682</v>
      </c>
      <c r="BT21" s="35">
        <f>+BS21*(1-'Dep r by equipment nipa tables'!$D13)+'Investment from Nipa Tables'!DL16/Prices!BS46*100</f>
        <v>88988.094922621342</v>
      </c>
    </row>
    <row r="22" spans="1:72" x14ac:dyDescent="0.25">
      <c r="A22" s="29">
        <v>33</v>
      </c>
      <c r="B22" t="s">
        <v>119</v>
      </c>
      <c r="C22" s="35">
        <f>+'Initial Stock'!E19/Prices!C47*100</f>
        <v>2555.6557352581526</v>
      </c>
      <c r="D22" s="35">
        <f>+C22*(1-'Dep r by equipment nipa tables'!$D14)+'Investment from Nipa Tables'!AV17/Prices!C47*100</f>
        <v>2705.4430050539622</v>
      </c>
      <c r="E22" s="35">
        <f>+D22*(1-'Dep r by equipment nipa tables'!$D14)+'Investment from Nipa Tables'!AW17/Prices!D47*100</f>
        <v>3013.5571984112421</v>
      </c>
      <c r="F22" s="35">
        <f>+E22*(1-'Dep r by equipment nipa tables'!$D14)+'Investment from Nipa Tables'!AX17/Prices!E47*100</f>
        <v>3329.4444736393853</v>
      </c>
      <c r="G22" s="35">
        <f>+F22*(1-'Dep r by equipment nipa tables'!$D14)+'Investment from Nipa Tables'!AY17/Prices!F47*100</f>
        <v>3840.5337631132197</v>
      </c>
      <c r="H22" s="35">
        <f>+G22*(1-'Dep r by equipment nipa tables'!$D14)+'Investment from Nipa Tables'!AZ17/Prices!G47*100</f>
        <v>4312.0450396755587</v>
      </c>
      <c r="I22" s="35">
        <f>+H22*(1-'Dep r by equipment nipa tables'!$D14)+'Investment from Nipa Tables'!BA17/Prices!H47*100</f>
        <v>4929.1950974515476</v>
      </c>
      <c r="J22" s="35">
        <f>+I22*(1-'Dep r by equipment nipa tables'!$D14)+'Investment from Nipa Tables'!BB17/Prices!I47*100</f>
        <v>5190.850752926347</v>
      </c>
      <c r="K22" s="35">
        <f>+J22*(1-'Dep r by equipment nipa tables'!$D14)+'Investment from Nipa Tables'!BC17/Prices!J47*100</f>
        <v>5310.2267149679301</v>
      </c>
      <c r="L22" s="35">
        <f>+K22*(1-'Dep r by equipment nipa tables'!$D14)+'Investment from Nipa Tables'!BD17/Prices!K47*100</f>
        <v>5896.9105154944355</v>
      </c>
      <c r="M22" s="35">
        <f>+L22*(1-'Dep r by equipment nipa tables'!$D14)+'Investment from Nipa Tables'!BE17/Prices!L47*100</f>
        <v>6901.4435278646761</v>
      </c>
      <c r="N22" s="35">
        <f>+M22*(1-'Dep r by equipment nipa tables'!$D14)+'Investment from Nipa Tables'!BF17/Prices!M47*100</f>
        <v>7089.3735820840066</v>
      </c>
      <c r="O22" s="35">
        <f>+N22*(1-'Dep r by equipment nipa tables'!$D14)+'Investment from Nipa Tables'!BG17/Prices!N47*100</f>
        <v>7333.0255863701414</v>
      </c>
      <c r="P22" s="35">
        <f>+O22*(1-'Dep r by equipment nipa tables'!$D14)+'Investment from Nipa Tables'!BH17/Prices!O47*100</f>
        <v>7781.4420354415361</v>
      </c>
      <c r="Q22" s="35">
        <f>+P22*(1-'Dep r by equipment nipa tables'!$D14)+'Investment from Nipa Tables'!BI17/Prices!P47*100</f>
        <v>7464.7085287191912</v>
      </c>
      <c r="R22" s="35">
        <f>+Q22*(1-'Dep r by equipment nipa tables'!$D14)+'Investment from Nipa Tables'!BJ17/Prices!Q47*100</f>
        <v>7282.3997100593533</v>
      </c>
      <c r="S22" s="35">
        <f>+R22*(1-'Dep r by equipment nipa tables'!$D14)+'Investment from Nipa Tables'!BK17/Prices!R47*100</f>
        <v>7157.0374284707996</v>
      </c>
      <c r="T22" s="35">
        <f>+S22*(1-'Dep r by equipment nipa tables'!$D14)+'Investment from Nipa Tables'!BL17/Prices!S47*100</f>
        <v>7455.8302264772865</v>
      </c>
      <c r="U22" s="35">
        <f>+T22*(1-'Dep r by equipment nipa tables'!$D14)+'Investment from Nipa Tables'!BM17/Prices!T47*100</f>
        <v>8091.1371686024486</v>
      </c>
      <c r="V22" s="35">
        <f>+U22*(1-'Dep r by equipment nipa tables'!$D14)+'Investment from Nipa Tables'!BN17/Prices!U47*100</f>
        <v>9063.5218898841431</v>
      </c>
      <c r="W22" s="35">
        <f>+V22*(1-'Dep r by equipment nipa tables'!$D14)+'Investment from Nipa Tables'!BO17/Prices!V47*100</f>
        <v>10257.922062659922</v>
      </c>
      <c r="X22" s="35">
        <f>+W22*(1-'Dep r by equipment nipa tables'!$D14)+'Investment from Nipa Tables'!BP17/Prices!W47*100</f>
        <v>10266.651218917137</v>
      </c>
      <c r="Y22" s="35">
        <f>+X22*(1-'Dep r by equipment nipa tables'!$D14)+'Investment from Nipa Tables'!BQ17/Prices!X47*100</f>
        <v>10367.015305426792</v>
      </c>
      <c r="Z22" s="35">
        <f>+Y22*(1-'Dep r by equipment nipa tables'!$D14)+'Investment from Nipa Tables'!BR17/Prices!Y47*100</f>
        <v>10961.75263868099</v>
      </c>
      <c r="AA22" s="35">
        <f>+Z22*(1-'Dep r by equipment nipa tables'!$D14)+'Investment from Nipa Tables'!BS17/Prices!Z47*100</f>
        <v>11126.744084734557</v>
      </c>
      <c r="AB22" s="35">
        <f>+AA22*(1-'Dep r by equipment nipa tables'!$D14)+'Investment from Nipa Tables'!BT17/Prices!AA47*100</f>
        <v>11331.066908578481</v>
      </c>
      <c r="AC22" s="35">
        <f>+AB22*(1-'Dep r by equipment nipa tables'!$D14)+'Investment from Nipa Tables'!BU17/Prices!AB47*100</f>
        <v>12068.251532715349</v>
      </c>
      <c r="AD22" s="35">
        <f>+AC22*(1-'Dep r by equipment nipa tables'!$D14)+'Investment from Nipa Tables'!BV17/Prices!AC47*100</f>
        <v>13399.064005640867</v>
      </c>
      <c r="AE22" s="35">
        <f>+AD22*(1-'Dep r by equipment nipa tables'!$D14)+'Investment from Nipa Tables'!BW17/Prices!AD47*100</f>
        <v>15245.655154859029</v>
      </c>
      <c r="AF22" s="35">
        <f>+AE22*(1-'Dep r by equipment nipa tables'!$D14)+'Investment from Nipa Tables'!BX17/Prices!AE47*100</f>
        <v>15994.843132955093</v>
      </c>
      <c r="AG22" s="35">
        <f>+AF22*(1-'Dep r by equipment nipa tables'!$D14)+'Investment from Nipa Tables'!BY17/Prices!AF47*100</f>
        <v>16237.399809710736</v>
      </c>
      <c r="AH22" s="35">
        <f>+AG22*(1-'Dep r by equipment nipa tables'!$D14)+'Investment from Nipa Tables'!BZ17/Prices!AG47*100</f>
        <v>17856.252111190959</v>
      </c>
      <c r="AI22" s="35">
        <f>+AH22*(1-'Dep r by equipment nipa tables'!$D14)+'Investment from Nipa Tables'!CA17/Prices!AH47*100</f>
        <v>19766.779084901835</v>
      </c>
      <c r="AJ22" s="35">
        <f>+AI22*(1-'Dep r by equipment nipa tables'!$D14)+'Investment from Nipa Tables'!CB17/Prices!AI47*100</f>
        <v>20551.065259191033</v>
      </c>
      <c r="AK22" s="35">
        <f>+AJ22*(1-'Dep r by equipment nipa tables'!$D14)+'Investment from Nipa Tables'!CC17/Prices!AJ47*100</f>
        <v>19898.941236799536</v>
      </c>
      <c r="AL22" s="35">
        <f>+AK22*(1-'Dep r by equipment nipa tables'!$D14)+'Investment from Nipa Tables'!CD17/Prices!AK47*100</f>
        <v>20014.00787114141</v>
      </c>
      <c r="AM22" s="35">
        <f>+AL22*(1-'Dep r by equipment nipa tables'!$D14)+'Investment from Nipa Tables'!CE17/Prices!AL47*100</f>
        <v>18253.063098190785</v>
      </c>
      <c r="AN22" s="35">
        <f>+AM22*(1-'Dep r by equipment nipa tables'!$D14)+'Investment from Nipa Tables'!CF17/Prices!AM47*100</f>
        <v>16951.533952316833</v>
      </c>
      <c r="AO22" s="35">
        <f>+AN22*(1-'Dep r by equipment nipa tables'!$D14)+'Investment from Nipa Tables'!CG17/Prices!AN47*100</f>
        <v>16636.629748364419</v>
      </c>
      <c r="AP22" s="35">
        <f>+AO22*(1-'Dep r by equipment nipa tables'!$D14)+'Investment from Nipa Tables'!CH17/Prices!AO47*100</f>
        <v>16302.251418721033</v>
      </c>
      <c r="AQ22" s="35">
        <f>+AP22*(1-'Dep r by equipment nipa tables'!$D14)+'Investment from Nipa Tables'!CI17/Prices!AP47*100</f>
        <v>15986.409284518864</v>
      </c>
      <c r="AR22" s="35">
        <f>+AQ22*(1-'Dep r by equipment nipa tables'!$D14)+'Investment from Nipa Tables'!CJ17/Prices!AQ47*100</f>
        <v>15931.194882448926</v>
      </c>
      <c r="AS22" s="35">
        <f>+AR22*(1-'Dep r by equipment nipa tables'!$D14)+'Investment from Nipa Tables'!CK17/Prices!AR47*100</f>
        <v>15337.080457830363</v>
      </c>
      <c r="AT22" s="35">
        <f>+AS22*(1-'Dep r by equipment nipa tables'!$D14)+'Investment from Nipa Tables'!CL17/Prices!AS47*100</f>
        <v>15945.809648262259</v>
      </c>
      <c r="AU22" s="35">
        <f>+AT22*(1-'Dep r by equipment nipa tables'!$D14)+'Investment from Nipa Tables'!CM17/Prices!AT47*100</f>
        <v>16242.501569988006</v>
      </c>
      <c r="AV22" s="35">
        <f>+AU22*(1-'Dep r by equipment nipa tables'!$D14)+'Investment from Nipa Tables'!CN17/Prices!AU47*100</f>
        <v>15409.374442880739</v>
      </c>
      <c r="AW22" s="35">
        <f>+AV22*(1-'Dep r by equipment nipa tables'!$D14)+'Investment from Nipa Tables'!CO17/Prices!AV47*100</f>
        <v>14210.859887862474</v>
      </c>
      <c r="AX22" s="35">
        <f>+AW22*(1-'Dep r by equipment nipa tables'!$D14)+'Investment from Nipa Tables'!CP17/Prices!AW47*100</f>
        <v>13646.004540790575</v>
      </c>
      <c r="AY22" s="35">
        <f>+AX22*(1-'Dep r by equipment nipa tables'!$D14)+'Investment from Nipa Tables'!CQ17/Prices!AX47*100</f>
        <v>13256.138909033927</v>
      </c>
      <c r="AZ22" s="35">
        <f>+AY22*(1-'Dep r by equipment nipa tables'!$D14)+'Investment from Nipa Tables'!CR17/Prices!AY47*100</f>
        <v>13143.399687781628</v>
      </c>
      <c r="BA22" s="35">
        <f>+AZ22*(1-'Dep r by equipment nipa tables'!$D14)+'Investment from Nipa Tables'!CS17/Prices!AZ47*100</f>
        <v>13288.515667542009</v>
      </c>
      <c r="BB22" s="35">
        <f>+BA22*(1-'Dep r by equipment nipa tables'!$D14)+'Investment from Nipa Tables'!CT17/Prices!BA47*100</f>
        <v>14386.389513540147</v>
      </c>
      <c r="BC22" s="35">
        <f>+BB22*(1-'Dep r by equipment nipa tables'!$D14)+'Investment from Nipa Tables'!CU17/Prices!BB47*100</f>
        <v>15455.558106062252</v>
      </c>
      <c r="BD22" s="35">
        <f>+BC22*(1-'Dep r by equipment nipa tables'!$D14)+'Investment from Nipa Tables'!CV17/Prices!BC47*100</f>
        <v>16031.830529511648</v>
      </c>
      <c r="BE22" s="35">
        <f>+BD22*(1-'Dep r by equipment nipa tables'!$D14)+'Investment from Nipa Tables'!CW17/Prices!BD47*100</f>
        <v>16354.352242935125</v>
      </c>
      <c r="BF22" s="35">
        <f>+BE22*(1-'Dep r by equipment nipa tables'!$D14)+'Investment from Nipa Tables'!CX17/Prices!BE47*100</f>
        <v>15857.726455410371</v>
      </c>
      <c r="BG22" s="35">
        <f>+BF22*(1-'Dep r by equipment nipa tables'!$D14)+'Investment from Nipa Tables'!CY17/Prices!BF47*100</f>
        <v>14900.175183375115</v>
      </c>
      <c r="BH22" s="35">
        <f>+BG22*(1-'Dep r by equipment nipa tables'!$D14)+'Investment from Nipa Tables'!CZ17/Prices!BG47*100</f>
        <v>14236.568742312065</v>
      </c>
      <c r="BI22" s="35">
        <f>+BH22*(1-'Dep r by equipment nipa tables'!$D14)+'Investment from Nipa Tables'!DA17/Prices!BH47*100</f>
        <v>13642.295162330403</v>
      </c>
      <c r="BJ22" s="35">
        <f>+BI22*(1-'Dep r by equipment nipa tables'!$D14)+'Investment from Nipa Tables'!DB17/Prices!BI47*100</f>
        <v>13778.441792393023</v>
      </c>
      <c r="BK22" s="35">
        <f>+BJ22*(1-'Dep r by equipment nipa tables'!$D14)+'Investment from Nipa Tables'!DC17/Prices!BJ47*100</f>
        <v>14254.215654829512</v>
      </c>
      <c r="BL22" s="35">
        <f>+BK22*(1-'Dep r by equipment nipa tables'!$D14)+'Investment from Nipa Tables'!DD17/Prices!BK47*100</f>
        <v>14438.659634558629</v>
      </c>
      <c r="BM22" s="35">
        <f>+BL22*(1-'Dep r by equipment nipa tables'!$D14)+'Investment from Nipa Tables'!DE17/Prices!BL47*100</f>
        <v>14772.187794832054</v>
      </c>
      <c r="BN22" s="35">
        <f>+BM22*(1-'Dep r by equipment nipa tables'!$D14)+'Investment from Nipa Tables'!DF17/Prices!BM47*100</f>
        <v>12713.88952793598</v>
      </c>
      <c r="BO22" s="35">
        <f>+BN22*(1-'Dep r by equipment nipa tables'!$D14)+'Investment from Nipa Tables'!DG17/Prices!BN47*100</f>
        <v>12630.121646323831</v>
      </c>
      <c r="BP22" s="35">
        <f>+BO22*(1-'Dep r by equipment nipa tables'!$D14)+'Investment from Nipa Tables'!DH17/Prices!BO47*100</f>
        <v>12105.234210959194</v>
      </c>
      <c r="BQ22" s="35">
        <f>+BP22*(1-'Dep r by equipment nipa tables'!$D14)+'Investment from Nipa Tables'!DI17/Prices!BP47*100</f>
        <v>11068.474741142638</v>
      </c>
      <c r="BR22" s="35">
        <f>+BQ22*(1-'Dep r by equipment nipa tables'!$D14)+'Investment from Nipa Tables'!DJ17/Prices!BQ47*100</f>
        <v>11146.684627883018</v>
      </c>
      <c r="BS22" s="35">
        <f>+BR22*(1-'Dep r by equipment nipa tables'!$D14)+'Investment from Nipa Tables'!DK17/Prices!BR47*100</f>
        <v>12251.039552396116</v>
      </c>
      <c r="BT22" s="35">
        <f>+BS22*(1-'Dep r by equipment nipa tables'!$D14)+'Investment from Nipa Tables'!DL17/Prices!BS47*100</f>
        <v>13126.232177824031</v>
      </c>
    </row>
    <row r="23" spans="1:72" x14ac:dyDescent="0.25">
      <c r="A23" s="29">
        <v>33</v>
      </c>
      <c r="B23" t="s">
        <v>113</v>
      </c>
      <c r="C23" s="35">
        <f>+'Initial Stock'!E20/Prices!C48*100</f>
        <v>20689.32536239886</v>
      </c>
      <c r="D23" s="35">
        <f>+C23*(1-'Dep r by equipment nipa tables'!$D15)+'Investment from Nipa Tables'!AV18/Prices!C48*100</f>
        <v>23009.603768678091</v>
      </c>
      <c r="E23" s="35">
        <f>+D23*(1-'Dep r by equipment nipa tables'!$D15)+'Investment from Nipa Tables'!AW18/Prices!D48*100</f>
        <v>26829.79766355695</v>
      </c>
      <c r="F23" s="35">
        <f>+E23*(1-'Dep r by equipment nipa tables'!$D15)+'Investment from Nipa Tables'!AX18/Prices!E48*100</f>
        <v>29853.016192503623</v>
      </c>
      <c r="G23" s="35">
        <f>+F23*(1-'Dep r by equipment nipa tables'!$D15)+'Investment from Nipa Tables'!AY18/Prices!F48*100</f>
        <v>33245.852816388266</v>
      </c>
      <c r="H23" s="35">
        <f>+G23*(1-'Dep r by equipment nipa tables'!$D15)+'Investment from Nipa Tables'!AZ18/Prices!G48*100</f>
        <v>35858.47905980418</v>
      </c>
      <c r="I23" s="35">
        <f>+H23*(1-'Dep r by equipment nipa tables'!$D15)+'Investment from Nipa Tables'!BA18/Prices!H48*100</f>
        <v>38160.272576213894</v>
      </c>
      <c r="J23" s="35">
        <f>+I23*(1-'Dep r by equipment nipa tables'!$D15)+'Investment from Nipa Tables'!BB18/Prices!I48*100</f>
        <v>39477.897906466576</v>
      </c>
      <c r="K23" s="35">
        <f>+J23*(1-'Dep r by equipment nipa tables'!$D15)+'Investment from Nipa Tables'!BC18/Prices!J48*100</f>
        <v>40257.308172786819</v>
      </c>
      <c r="L23" s="35">
        <f>+K23*(1-'Dep r by equipment nipa tables'!$D15)+'Investment from Nipa Tables'!BD18/Prices!K48*100</f>
        <v>41488.552547336592</v>
      </c>
      <c r="M23" s="35">
        <f>+L23*(1-'Dep r by equipment nipa tables'!$D15)+'Investment from Nipa Tables'!BE18/Prices!L48*100</f>
        <v>41808.580965695874</v>
      </c>
      <c r="N23" s="35">
        <f>+M23*(1-'Dep r by equipment nipa tables'!$D15)+'Investment from Nipa Tables'!BF18/Prices!M48*100</f>
        <v>41932.377603645029</v>
      </c>
      <c r="O23" s="35">
        <f>+N23*(1-'Dep r by equipment nipa tables'!$D15)+'Investment from Nipa Tables'!BG18/Prices!N48*100</f>
        <v>43480.395081993745</v>
      </c>
      <c r="P23" s="35">
        <f>+O23*(1-'Dep r by equipment nipa tables'!$D15)+'Investment from Nipa Tables'!BH18/Prices!O48*100</f>
        <v>44775.677197328936</v>
      </c>
      <c r="Q23" s="35">
        <f>+P23*(1-'Dep r by equipment nipa tables'!$D15)+'Investment from Nipa Tables'!BI18/Prices!P48*100</f>
        <v>45352.245359554472</v>
      </c>
      <c r="R23" s="35">
        <f>+Q23*(1-'Dep r by equipment nipa tables'!$D15)+'Investment from Nipa Tables'!BJ18/Prices!Q48*100</f>
        <v>45546.081253469929</v>
      </c>
      <c r="S23" s="35">
        <f>+R23*(1-'Dep r by equipment nipa tables'!$D15)+'Investment from Nipa Tables'!BK18/Prices!R48*100</f>
        <v>46111.381465938386</v>
      </c>
      <c r="T23" s="35">
        <f>+S23*(1-'Dep r by equipment nipa tables'!$D15)+'Investment from Nipa Tables'!BL18/Prices!S48*100</f>
        <v>48392.428973878588</v>
      </c>
      <c r="U23" s="35">
        <f>+T23*(1-'Dep r by equipment nipa tables'!$D15)+'Investment from Nipa Tables'!BM18/Prices!T48*100</f>
        <v>50578.137498674732</v>
      </c>
      <c r="V23" s="35">
        <f>+U23*(1-'Dep r by equipment nipa tables'!$D15)+'Investment from Nipa Tables'!BN18/Prices!U48*100</f>
        <v>53784.547732525738</v>
      </c>
      <c r="W23" s="35">
        <f>+V23*(1-'Dep r by equipment nipa tables'!$D15)+'Investment from Nipa Tables'!BO18/Prices!V48*100</f>
        <v>57473.869519388383</v>
      </c>
      <c r="X23" s="35">
        <f>+W23*(1-'Dep r by equipment nipa tables'!$D15)+'Investment from Nipa Tables'!BP18/Prices!W48*100</f>
        <v>61410.042759910131</v>
      </c>
      <c r="Y23" s="35">
        <f>+X23*(1-'Dep r by equipment nipa tables'!$D15)+'Investment from Nipa Tables'!BQ18/Prices!X48*100</f>
        <v>63750.256932887409</v>
      </c>
      <c r="Z23" s="35">
        <f>+Y23*(1-'Dep r by equipment nipa tables'!$D15)+'Investment from Nipa Tables'!BR18/Prices!Y48*100</f>
        <v>66745.86090652064</v>
      </c>
      <c r="AA23" s="35">
        <f>+Z23*(1-'Dep r by equipment nipa tables'!$D15)+'Investment from Nipa Tables'!BS18/Prices!Z48*100</f>
        <v>70639.934184325102</v>
      </c>
      <c r="AB23" s="35">
        <f>+AA23*(1-'Dep r by equipment nipa tables'!$D15)+'Investment from Nipa Tables'!BT18/Prices!AA48*100</f>
        <v>73682.912671745929</v>
      </c>
      <c r="AC23" s="35">
        <f>+AB23*(1-'Dep r by equipment nipa tables'!$D15)+'Investment from Nipa Tables'!BU18/Prices!AB48*100</f>
        <v>77692.914830051741</v>
      </c>
      <c r="AD23" s="35">
        <f>+AC23*(1-'Dep r by equipment nipa tables'!$D15)+'Investment from Nipa Tables'!BV18/Prices!AC48*100</f>
        <v>84823.107229727597</v>
      </c>
      <c r="AE23" s="35">
        <f>+AD23*(1-'Dep r by equipment nipa tables'!$D15)+'Investment from Nipa Tables'!BW18/Prices!AD48*100</f>
        <v>92373.407100599419</v>
      </c>
      <c r="AF23" s="35">
        <f>+AE23*(1-'Dep r by equipment nipa tables'!$D15)+'Investment from Nipa Tables'!BX18/Prices!AE48*100</f>
        <v>97590.015174080094</v>
      </c>
      <c r="AG23" s="35">
        <f>+AF23*(1-'Dep r by equipment nipa tables'!$D15)+'Investment from Nipa Tables'!BY18/Prices!AF48*100</f>
        <v>101559.99683551404</v>
      </c>
      <c r="AH23" s="35">
        <f>+AG23*(1-'Dep r by equipment nipa tables'!$D15)+'Investment from Nipa Tables'!BZ18/Prices!AG48*100</f>
        <v>105434.45282143824</v>
      </c>
      <c r="AI23" s="35">
        <f>+AH23*(1-'Dep r by equipment nipa tables'!$D15)+'Investment from Nipa Tables'!CA18/Prices!AH48*100</f>
        <v>109640.6920532964</v>
      </c>
      <c r="AJ23" s="35">
        <f>+AI23*(1-'Dep r by equipment nipa tables'!$D15)+'Investment from Nipa Tables'!CB18/Prices!AI48*100</f>
        <v>114036.89491856986</v>
      </c>
      <c r="AK23" s="35">
        <f>+AJ23*(1-'Dep r by equipment nipa tables'!$D15)+'Investment from Nipa Tables'!CC18/Prices!AJ48*100</f>
        <v>115364.32663609581</v>
      </c>
      <c r="AL23" s="35">
        <f>+AK23*(1-'Dep r by equipment nipa tables'!$D15)+'Investment from Nipa Tables'!CD18/Prices!AK48*100</f>
        <v>116712.30212776459</v>
      </c>
      <c r="AM23" s="35">
        <f>+AL23*(1-'Dep r by equipment nipa tables'!$D15)+'Investment from Nipa Tables'!CE18/Prices!AL48*100</f>
        <v>113518.11467893027</v>
      </c>
      <c r="AN23" s="35">
        <f>+AM23*(1-'Dep r by equipment nipa tables'!$D15)+'Investment from Nipa Tables'!CF18/Prices!AM48*100</f>
        <v>108858.19018504284</v>
      </c>
      <c r="AO23" s="35">
        <f>+AN23*(1-'Dep r by equipment nipa tables'!$D15)+'Investment from Nipa Tables'!CG18/Prices!AN48*100</f>
        <v>105624.11592359967</v>
      </c>
      <c r="AP23" s="35">
        <f>+AO23*(1-'Dep r by equipment nipa tables'!$D15)+'Investment from Nipa Tables'!CH18/Prices!AO48*100</f>
        <v>101682.49753410678</v>
      </c>
      <c r="AQ23" s="35">
        <f>+AP23*(1-'Dep r by equipment nipa tables'!$D15)+'Investment from Nipa Tables'!CI18/Prices!AP48*100</f>
        <v>97844.402302122253</v>
      </c>
      <c r="AR23" s="35">
        <f>+AQ23*(1-'Dep r by equipment nipa tables'!$D15)+'Investment from Nipa Tables'!CJ18/Prices!AQ48*100</f>
        <v>93531.482022212222</v>
      </c>
      <c r="AS23" s="35">
        <f>+AR23*(1-'Dep r by equipment nipa tables'!$D15)+'Investment from Nipa Tables'!CK18/Prices!AR48*100</f>
        <v>91549.755250782793</v>
      </c>
      <c r="AT23" s="35">
        <f>+AS23*(1-'Dep r by equipment nipa tables'!$D15)+'Investment from Nipa Tables'!CL18/Prices!AS48*100</f>
        <v>92408.79033108674</v>
      </c>
      <c r="AU23" s="35">
        <f>+AT23*(1-'Dep r by equipment nipa tables'!$D15)+'Investment from Nipa Tables'!CM18/Prices!AT48*100</f>
        <v>94096.542365844623</v>
      </c>
      <c r="AV23" s="35">
        <f>+AU23*(1-'Dep r by equipment nipa tables'!$D15)+'Investment from Nipa Tables'!CN18/Prices!AU48*100</f>
        <v>93131.148643181878</v>
      </c>
      <c r="AW23" s="35">
        <f>+AV23*(1-'Dep r by equipment nipa tables'!$D15)+'Investment from Nipa Tables'!CO18/Prices!AV48*100</f>
        <v>90999.121318796824</v>
      </c>
      <c r="AX23" s="35">
        <f>+AW23*(1-'Dep r by equipment nipa tables'!$D15)+'Investment from Nipa Tables'!CP18/Prices!AW48*100</f>
        <v>90410.921715953969</v>
      </c>
      <c r="AY23" s="35">
        <f>+AX23*(1-'Dep r by equipment nipa tables'!$D15)+'Investment from Nipa Tables'!CQ18/Prices!AX48*100</f>
        <v>90775.988624524907</v>
      </c>
      <c r="AZ23" s="35">
        <f>+AY23*(1-'Dep r by equipment nipa tables'!$D15)+'Investment from Nipa Tables'!CR18/Prices!AY48*100</f>
        <v>91519.09225997777</v>
      </c>
      <c r="BA23" s="35">
        <f>+AZ23*(1-'Dep r by equipment nipa tables'!$D15)+'Investment from Nipa Tables'!CS18/Prices!AZ48*100</f>
        <v>92486.103050932667</v>
      </c>
      <c r="BB23" s="35">
        <f>+BA23*(1-'Dep r by equipment nipa tables'!$D15)+'Investment from Nipa Tables'!CT18/Prices!BA48*100</f>
        <v>93748.788751069485</v>
      </c>
      <c r="BC23" s="35">
        <f>+BB23*(1-'Dep r by equipment nipa tables'!$D15)+'Investment from Nipa Tables'!CU18/Prices!BB48*100</f>
        <v>95541.531537847579</v>
      </c>
      <c r="BD23" s="35">
        <f>+BC23*(1-'Dep r by equipment nipa tables'!$D15)+'Investment from Nipa Tables'!CV18/Prices!BC48*100</f>
        <v>93553.832732488285</v>
      </c>
      <c r="BE23" s="35">
        <f>+BD23*(1-'Dep r by equipment nipa tables'!$D15)+'Investment from Nipa Tables'!CW18/Prices!BD48*100</f>
        <v>92186.789749341653</v>
      </c>
      <c r="BF23" s="35">
        <f>+BE23*(1-'Dep r by equipment nipa tables'!$D15)+'Investment from Nipa Tables'!CX18/Prices!BE48*100</f>
        <v>92502.112171032204</v>
      </c>
      <c r="BG23" s="35">
        <f>+BF23*(1-'Dep r by equipment nipa tables'!$D15)+'Investment from Nipa Tables'!CY18/Prices!BF48*100</f>
        <v>93794.841861894747</v>
      </c>
      <c r="BH23" s="35">
        <f>+BG23*(1-'Dep r by equipment nipa tables'!$D15)+'Investment from Nipa Tables'!CZ18/Prices!BG48*100</f>
        <v>96045.465797937068</v>
      </c>
      <c r="BI23" s="35">
        <f>+BH23*(1-'Dep r by equipment nipa tables'!$D15)+'Investment from Nipa Tables'!DA18/Prices!BH48*100</f>
        <v>99025.8496396173</v>
      </c>
      <c r="BJ23" s="35">
        <f>+BI23*(1-'Dep r by equipment nipa tables'!$D15)+'Investment from Nipa Tables'!DB18/Prices!BI48*100</f>
        <v>102474.94872529745</v>
      </c>
      <c r="BK23" s="35">
        <f>+BJ23*(1-'Dep r by equipment nipa tables'!$D15)+'Investment from Nipa Tables'!DC18/Prices!BJ48*100</f>
        <v>104662.97303819566</v>
      </c>
      <c r="BL23" s="35">
        <f>+BK23*(1-'Dep r by equipment nipa tables'!$D15)+'Investment from Nipa Tables'!DD18/Prices!BK48*100</f>
        <v>106592.05008259686</v>
      </c>
      <c r="BM23" s="35">
        <f>+BL23*(1-'Dep r by equipment nipa tables'!$D15)+'Investment from Nipa Tables'!DE18/Prices!BL48*100</f>
        <v>110917.19389268263</v>
      </c>
      <c r="BN23" s="35">
        <f>+BM23*(1-'Dep r by equipment nipa tables'!$D15)+'Investment from Nipa Tables'!DF18/Prices!BM48*100</f>
        <v>115183.05673273535</v>
      </c>
      <c r="BO23" s="35">
        <f>+BN23*(1-'Dep r by equipment nipa tables'!$D15)+'Investment from Nipa Tables'!DG18/Prices!BN48*100</f>
        <v>118427.43733443003</v>
      </c>
      <c r="BP23" s="35">
        <f>+BO23*(1-'Dep r by equipment nipa tables'!$D15)+'Investment from Nipa Tables'!DH18/Prices!BO48*100</f>
        <v>123107.88441062771</v>
      </c>
      <c r="BQ23" s="35">
        <f>+BP23*(1-'Dep r by equipment nipa tables'!$D15)+'Investment from Nipa Tables'!DI18/Prices!BP48*100</f>
        <v>131216.22191413477</v>
      </c>
      <c r="BR23" s="35">
        <f>+BQ23*(1-'Dep r by equipment nipa tables'!$D15)+'Investment from Nipa Tables'!DJ18/Prices!BQ48*100</f>
        <v>141621.97827506767</v>
      </c>
      <c r="BS23" s="35">
        <f>+BR23*(1-'Dep r by equipment nipa tables'!$D15)+'Investment from Nipa Tables'!DK18/Prices!BR48*100</f>
        <v>151382.25205810805</v>
      </c>
      <c r="BT23" s="35">
        <f>+BS23*(1-'Dep r by equipment nipa tables'!$D15)+'Investment from Nipa Tables'!DL18/Prices!BS48*100</f>
        <v>153930.78728913303</v>
      </c>
    </row>
    <row r="24" spans="1:72" x14ac:dyDescent="0.25">
      <c r="A24" s="29">
        <v>36</v>
      </c>
      <c r="B24" t="s">
        <v>117</v>
      </c>
      <c r="C24" s="35">
        <f>+'Initial Stock'!E21/Prices!C49*100</f>
        <v>10502.59646259179</v>
      </c>
      <c r="D24" s="35">
        <f>+C24*(1-'Dep r by equipment nipa tables'!$D16)+'Investment from Nipa Tables'!AV19/Prices!C49*100</f>
        <v>12485.634558178968</v>
      </c>
      <c r="E24" s="35">
        <f>+D24*(1-'Dep r by equipment nipa tables'!$D16)+'Investment from Nipa Tables'!AW19/Prices!D49*100</f>
        <v>15070.107338050904</v>
      </c>
      <c r="F24" s="35">
        <f>+E24*(1-'Dep r by equipment nipa tables'!$D16)+'Investment from Nipa Tables'!AX19/Prices!E49*100</f>
        <v>15497.481328488564</v>
      </c>
      <c r="G24" s="35">
        <f>+F24*(1-'Dep r by equipment nipa tables'!$D16)+'Investment from Nipa Tables'!AY19/Prices!F49*100</f>
        <v>16498.554266257252</v>
      </c>
      <c r="H24" s="35">
        <f>+G24*(1-'Dep r by equipment nipa tables'!$D16)+'Investment from Nipa Tables'!AZ19/Prices!G49*100</f>
        <v>17619.435915250942</v>
      </c>
      <c r="I24" s="35">
        <f>+H24*(1-'Dep r by equipment nipa tables'!$D16)+'Investment from Nipa Tables'!BA19/Prices!H49*100</f>
        <v>19030.098693300726</v>
      </c>
      <c r="J24" s="35">
        <f>+I24*(1-'Dep r by equipment nipa tables'!$D16)+'Investment from Nipa Tables'!BB19/Prices!I49*100</f>
        <v>19932.991401529762</v>
      </c>
      <c r="K24" s="35">
        <f>+J24*(1-'Dep r by equipment nipa tables'!$D16)+'Investment from Nipa Tables'!BC19/Prices!J49*100</f>
        <v>20003.532481953102</v>
      </c>
      <c r="L24" s="35">
        <f>+K24*(1-'Dep r by equipment nipa tables'!$D16)+'Investment from Nipa Tables'!BD19/Prices!K49*100</f>
        <v>21330.600226632712</v>
      </c>
      <c r="M24" s="35">
        <f>+L24*(1-'Dep r by equipment nipa tables'!$D16)+'Investment from Nipa Tables'!BE19/Prices!L49*100</f>
        <v>23347.143310824249</v>
      </c>
      <c r="N24" s="35">
        <f>+M24*(1-'Dep r by equipment nipa tables'!$D16)+'Investment from Nipa Tables'!BF19/Prices!M49*100</f>
        <v>24390.903151111735</v>
      </c>
      <c r="O24" s="35">
        <f>+N24*(1-'Dep r by equipment nipa tables'!$D16)+'Investment from Nipa Tables'!BG19/Prices!N49*100</f>
        <v>25185.922496883621</v>
      </c>
      <c r="P24" s="35">
        <f>+O24*(1-'Dep r by equipment nipa tables'!$D16)+'Investment from Nipa Tables'!BH19/Prices!O49*100</f>
        <v>26653.484554599218</v>
      </c>
      <c r="Q24" s="35">
        <f>+P24*(1-'Dep r by equipment nipa tables'!$D16)+'Investment from Nipa Tables'!BI19/Prices!P49*100</f>
        <v>27350.050777594217</v>
      </c>
      <c r="R24" s="35">
        <f>+Q24*(1-'Dep r by equipment nipa tables'!$D16)+'Investment from Nipa Tables'!BJ19/Prices!Q49*100</f>
        <v>27456.669998456695</v>
      </c>
      <c r="S24" s="35">
        <f>+R24*(1-'Dep r by equipment nipa tables'!$D16)+'Investment from Nipa Tables'!BK19/Prices!R49*100</f>
        <v>27904.238867084729</v>
      </c>
      <c r="T24" s="35">
        <f>+S24*(1-'Dep r by equipment nipa tables'!$D16)+'Investment from Nipa Tables'!BL19/Prices!S49*100</f>
        <v>30089.325812916333</v>
      </c>
      <c r="U24" s="35">
        <f>+T24*(1-'Dep r by equipment nipa tables'!$D16)+'Investment from Nipa Tables'!BM19/Prices!T49*100</f>
        <v>33199.258382382235</v>
      </c>
      <c r="V24" s="35">
        <f>+U24*(1-'Dep r by equipment nipa tables'!$D16)+'Investment from Nipa Tables'!BN19/Prices!U49*100</f>
        <v>36886.541422990282</v>
      </c>
      <c r="W24" s="35">
        <f>+V24*(1-'Dep r by equipment nipa tables'!$D16)+'Investment from Nipa Tables'!BO19/Prices!V49*100</f>
        <v>40836.078471219116</v>
      </c>
      <c r="X24" s="35">
        <f>+W24*(1-'Dep r by equipment nipa tables'!$D16)+'Investment from Nipa Tables'!BP19/Prices!W49*100</f>
        <v>43774.845299066386</v>
      </c>
      <c r="Y24" s="35">
        <f>+X24*(1-'Dep r by equipment nipa tables'!$D16)+'Investment from Nipa Tables'!BQ19/Prices!X49*100</f>
        <v>46848.569316712397</v>
      </c>
      <c r="Z24" s="35">
        <f>+Y24*(1-'Dep r by equipment nipa tables'!$D16)+'Investment from Nipa Tables'!BR19/Prices!Y49*100</f>
        <v>49983.53009785118</v>
      </c>
      <c r="AA24" s="35">
        <f>+Z24*(1-'Dep r by equipment nipa tables'!$D16)+'Investment from Nipa Tables'!BS19/Prices!Z49*100</f>
        <v>52197.703256710018</v>
      </c>
      <c r="AB24" s="35">
        <f>+AA24*(1-'Dep r by equipment nipa tables'!$D16)+'Investment from Nipa Tables'!BT19/Prices!AA49*100</f>
        <v>54093.581492589838</v>
      </c>
      <c r="AC24" s="35">
        <f>+AB24*(1-'Dep r by equipment nipa tables'!$D16)+'Investment from Nipa Tables'!BU19/Prices!AB49*100</f>
        <v>57657.573181250133</v>
      </c>
      <c r="AD24" s="35">
        <f>+AC24*(1-'Dep r by equipment nipa tables'!$D16)+'Investment from Nipa Tables'!BV19/Prices!AC49*100</f>
        <v>62771.029470061098</v>
      </c>
      <c r="AE24" s="35">
        <f>+AD24*(1-'Dep r by equipment nipa tables'!$D16)+'Investment from Nipa Tables'!BW19/Prices!AD49*100</f>
        <v>68891.18921847461</v>
      </c>
      <c r="AF24" s="35">
        <f>+AE24*(1-'Dep r by equipment nipa tables'!$D16)+'Investment from Nipa Tables'!BX19/Prices!AE49*100</f>
        <v>69791.033190564223</v>
      </c>
      <c r="AG24" s="35">
        <f>+AF24*(1-'Dep r by equipment nipa tables'!$D16)+'Investment from Nipa Tables'!BY19/Prices!AF49*100</f>
        <v>70771.735964332853</v>
      </c>
      <c r="AH24" s="35">
        <f>+AG24*(1-'Dep r by equipment nipa tables'!$D16)+'Investment from Nipa Tables'!BZ19/Prices!AG49*100</f>
        <v>75274.194597057038</v>
      </c>
      <c r="AI24" s="35">
        <f>+AH24*(1-'Dep r by equipment nipa tables'!$D16)+'Investment from Nipa Tables'!CA19/Prices!AH49*100</f>
        <v>82860.705733491719</v>
      </c>
      <c r="AJ24" s="35">
        <f>+AI24*(1-'Dep r by equipment nipa tables'!$D16)+'Investment from Nipa Tables'!CB19/Prices!AI49*100</f>
        <v>88003.444259419717</v>
      </c>
      <c r="AK24" s="35">
        <f>+AJ24*(1-'Dep r by equipment nipa tables'!$D16)+'Investment from Nipa Tables'!CC19/Prices!AJ49*100</f>
        <v>89511.779550151186</v>
      </c>
      <c r="AL24" s="35">
        <f>+AK24*(1-'Dep r by equipment nipa tables'!$D16)+'Investment from Nipa Tables'!CD19/Prices!AK49*100</f>
        <v>89718.377268959492</v>
      </c>
      <c r="AM24" s="35">
        <f>+AL24*(1-'Dep r by equipment nipa tables'!$D16)+'Investment from Nipa Tables'!CE19/Prices!AL49*100</f>
        <v>85017.175127579278</v>
      </c>
      <c r="AN24" s="35">
        <f>+AM24*(1-'Dep r by equipment nipa tables'!$D16)+'Investment from Nipa Tables'!CF19/Prices!AM49*100</f>
        <v>81726.874037470334</v>
      </c>
      <c r="AO24" s="35">
        <f>+AN24*(1-'Dep r by equipment nipa tables'!$D16)+'Investment from Nipa Tables'!CG19/Prices!AN49*100</f>
        <v>83252.714388304521</v>
      </c>
      <c r="AP24" s="35">
        <f>+AO24*(1-'Dep r by equipment nipa tables'!$D16)+'Investment from Nipa Tables'!CH19/Prices!AO49*100</f>
        <v>86737.549294291326</v>
      </c>
      <c r="AQ24" s="35">
        <f>+AP24*(1-'Dep r by equipment nipa tables'!$D16)+'Investment from Nipa Tables'!CI19/Prices!AP49*100</f>
        <v>88983.796419002072</v>
      </c>
      <c r="AR24" s="35">
        <f>+AQ24*(1-'Dep r by equipment nipa tables'!$D16)+'Investment from Nipa Tables'!CJ19/Prices!AQ49*100</f>
        <v>88942.14336724297</v>
      </c>
      <c r="AS24" s="35">
        <f>+AR24*(1-'Dep r by equipment nipa tables'!$D16)+'Investment from Nipa Tables'!CK19/Prices!AR49*100</f>
        <v>88679.903126684716</v>
      </c>
      <c r="AT24" s="35">
        <f>+AS24*(1-'Dep r by equipment nipa tables'!$D16)+'Investment from Nipa Tables'!CL19/Prices!AS49*100</f>
        <v>91163.195367067703</v>
      </c>
      <c r="AU24" s="35">
        <f>+AT24*(1-'Dep r by equipment nipa tables'!$D16)+'Investment from Nipa Tables'!CM19/Prices!AT49*100</f>
        <v>93438.057240555077</v>
      </c>
      <c r="AV24" s="35">
        <f>+AU24*(1-'Dep r by equipment nipa tables'!$D16)+'Investment from Nipa Tables'!CN19/Prices!AU49*100</f>
        <v>89696.672171917307</v>
      </c>
      <c r="AW24" s="35">
        <f>+AV24*(1-'Dep r by equipment nipa tables'!$D16)+'Investment from Nipa Tables'!CO19/Prices!AV49*100</f>
        <v>86698.137299284936</v>
      </c>
      <c r="AX24" s="35">
        <f>+AW24*(1-'Dep r by equipment nipa tables'!$D16)+'Investment from Nipa Tables'!CP19/Prices!AW49*100</f>
        <v>87329.093125522384</v>
      </c>
      <c r="AY24" s="35">
        <f>+AX24*(1-'Dep r by equipment nipa tables'!$D16)+'Investment from Nipa Tables'!CQ19/Prices!AX49*100</f>
        <v>89863.909296288097</v>
      </c>
      <c r="AZ24" s="35">
        <f>+AY24*(1-'Dep r by equipment nipa tables'!$D16)+'Investment from Nipa Tables'!CR19/Prices!AY49*100</f>
        <v>93901.678646905842</v>
      </c>
      <c r="BA24" s="35">
        <f>+AZ24*(1-'Dep r by equipment nipa tables'!$D16)+'Investment from Nipa Tables'!CS19/Prices!AZ49*100</f>
        <v>99559.161079623183</v>
      </c>
      <c r="BB24" s="35">
        <f>+BA24*(1-'Dep r by equipment nipa tables'!$D16)+'Investment from Nipa Tables'!CT19/Prices!BA49*100</f>
        <v>105149.62531139731</v>
      </c>
      <c r="BC24" s="35">
        <f>+BB24*(1-'Dep r by equipment nipa tables'!$D16)+'Investment from Nipa Tables'!CU19/Prices!BB49*100</f>
        <v>113090.76901246095</v>
      </c>
      <c r="BD24" s="35">
        <f>+BC24*(1-'Dep r by equipment nipa tables'!$D16)+'Investment from Nipa Tables'!CV19/Prices!BC49*100</f>
        <v>120494.8087062155</v>
      </c>
      <c r="BE24" s="35">
        <f>+BD24*(1-'Dep r by equipment nipa tables'!$D16)+'Investment from Nipa Tables'!CW19/Prices!BD49*100</f>
        <v>127346.6602853333</v>
      </c>
      <c r="BF24" s="35">
        <f>+BE24*(1-'Dep r by equipment nipa tables'!$D16)+'Investment from Nipa Tables'!CX19/Prices!BE49*100</f>
        <v>130755.49696171632</v>
      </c>
      <c r="BG24" s="35">
        <f>+BF24*(1-'Dep r by equipment nipa tables'!$D16)+'Investment from Nipa Tables'!CY19/Prices!BF49*100</f>
        <v>132410.03179042204</v>
      </c>
      <c r="BH24" s="35">
        <f>+BG24*(1-'Dep r by equipment nipa tables'!$D16)+'Investment from Nipa Tables'!CZ19/Prices!BG49*100</f>
        <v>134858.33723309578</v>
      </c>
      <c r="BI24" s="35">
        <f>+BH24*(1-'Dep r by equipment nipa tables'!$D16)+'Investment from Nipa Tables'!DA19/Prices!BH49*100</f>
        <v>140667.25861073541</v>
      </c>
      <c r="BJ24" s="35">
        <f>+BI24*(1-'Dep r by equipment nipa tables'!$D16)+'Investment from Nipa Tables'!DB19/Prices!BI49*100</f>
        <v>151450.504684324</v>
      </c>
      <c r="BK24" s="35">
        <f>+BJ24*(1-'Dep r by equipment nipa tables'!$D16)+'Investment from Nipa Tables'!DC19/Prices!BJ49*100</f>
        <v>164682.95550611554</v>
      </c>
      <c r="BL24" s="35">
        <f>+BK24*(1-'Dep r by equipment nipa tables'!$D16)+'Investment from Nipa Tables'!DD19/Prices!BK49*100</f>
        <v>174175.40305987617</v>
      </c>
      <c r="BM24" s="35">
        <f>+BL24*(1-'Dep r by equipment nipa tables'!$D16)+'Investment from Nipa Tables'!DE19/Prices!BL49*100</f>
        <v>179484.81546452644</v>
      </c>
      <c r="BN24" s="35">
        <f>+BM24*(1-'Dep r by equipment nipa tables'!$D16)+'Investment from Nipa Tables'!DF19/Prices!BM49*100</f>
        <v>171060.66906752484</v>
      </c>
      <c r="BO24" s="35">
        <f>+BN24*(1-'Dep r by equipment nipa tables'!$D16)+'Investment from Nipa Tables'!DG19/Prices!BN49*100</f>
        <v>173364.37509589345</v>
      </c>
      <c r="BP24" s="35">
        <f>+BO24*(1-'Dep r by equipment nipa tables'!$D16)+'Investment from Nipa Tables'!DH19/Prices!BO49*100</f>
        <v>176817.01797062706</v>
      </c>
      <c r="BQ24" s="35">
        <f>+BP24*(1-'Dep r by equipment nipa tables'!$D16)+'Investment from Nipa Tables'!DI19/Prices!BP49*100</f>
        <v>184507.89418859017</v>
      </c>
      <c r="BR24" s="35">
        <f>+BQ24*(1-'Dep r by equipment nipa tables'!$D16)+'Investment from Nipa Tables'!DJ19/Prices!BQ49*100</f>
        <v>187915.0186745254</v>
      </c>
      <c r="BS24" s="35">
        <f>+BR24*(1-'Dep r by equipment nipa tables'!$D16)+'Investment from Nipa Tables'!DK19/Prices!BR49*100</f>
        <v>195444.94472324697</v>
      </c>
      <c r="BT24" s="35">
        <f>+BS24*(1-'Dep r by equipment nipa tables'!$D16)+'Investment from Nipa Tables'!DL19/Prices!BS49*100</f>
        <v>202669.20981665657</v>
      </c>
    </row>
    <row r="25" spans="1:72" x14ac:dyDescent="0.25">
      <c r="A25" s="29">
        <v>39</v>
      </c>
      <c r="B25" t="s">
        <v>121</v>
      </c>
      <c r="C25" s="35">
        <f>+'Initial Stock'!E22/Prices!C50*100</f>
        <v>5473.6234438949186</v>
      </c>
      <c r="D25" s="35">
        <f>+C25*(1-'Dep r by equipment nipa tables'!$D17)+'Investment from Nipa Tables'!AV20/Prices!C50*100</f>
        <v>5650.3972542922747</v>
      </c>
      <c r="E25" s="35">
        <f>+D25*(1-'Dep r by equipment nipa tables'!$D17)+'Investment from Nipa Tables'!AW20/Prices!D50*100</f>
        <v>6127.7086640325324</v>
      </c>
      <c r="F25" s="35">
        <f>+E25*(1-'Dep r by equipment nipa tables'!$D17)+'Investment from Nipa Tables'!AX20/Prices!E50*100</f>
        <v>6278.0265434425282</v>
      </c>
      <c r="G25" s="35">
        <f>+F25*(1-'Dep r by equipment nipa tables'!$D17)+'Investment from Nipa Tables'!AY20/Prices!F50*100</f>
        <v>6699.5956177199314</v>
      </c>
      <c r="H25" s="35">
        <f>+G25*(1-'Dep r by equipment nipa tables'!$D17)+'Investment from Nipa Tables'!AZ20/Prices!G50*100</f>
        <v>7413.78532673677</v>
      </c>
      <c r="I25" s="35">
        <f>+H25*(1-'Dep r by equipment nipa tables'!$D17)+'Investment from Nipa Tables'!BA20/Prices!H50*100</f>
        <v>8052.1587813673968</v>
      </c>
      <c r="J25" s="35">
        <f>+I25*(1-'Dep r by equipment nipa tables'!$D17)+'Investment from Nipa Tables'!BB20/Prices!I50*100</f>
        <v>8469.7592908308106</v>
      </c>
      <c r="K25" s="35">
        <f>+J25*(1-'Dep r by equipment nipa tables'!$D17)+'Investment from Nipa Tables'!BC20/Prices!J50*100</f>
        <v>8704.2605398895066</v>
      </c>
      <c r="L25" s="35">
        <f>+K25*(1-'Dep r by equipment nipa tables'!$D17)+'Investment from Nipa Tables'!BD20/Prices!K50*100</f>
        <v>9475.138316599583</v>
      </c>
      <c r="M25" s="35">
        <f>+L25*(1-'Dep r by equipment nipa tables'!$D17)+'Investment from Nipa Tables'!BE20/Prices!L50*100</f>
        <v>10324.193957949759</v>
      </c>
      <c r="N25" s="35">
        <f>+M25*(1-'Dep r by equipment nipa tables'!$D17)+'Investment from Nipa Tables'!BF20/Prices!M50*100</f>
        <v>10975.751309836129</v>
      </c>
      <c r="O25" s="35">
        <f>+N25*(1-'Dep r by equipment nipa tables'!$D17)+'Investment from Nipa Tables'!BG20/Prices!N50*100</f>
        <v>10794.416402087674</v>
      </c>
      <c r="P25" s="35">
        <f>+O25*(1-'Dep r by equipment nipa tables'!$D17)+'Investment from Nipa Tables'!BH20/Prices!O50*100</f>
        <v>10878.612003633902</v>
      </c>
      <c r="Q25" s="35">
        <f>+P25*(1-'Dep r by equipment nipa tables'!$D17)+'Investment from Nipa Tables'!BI20/Prices!P50*100</f>
        <v>10806.806507755466</v>
      </c>
      <c r="R25" s="35">
        <f>+Q25*(1-'Dep r by equipment nipa tables'!$D17)+'Investment from Nipa Tables'!BJ20/Prices!Q50*100</f>
        <v>10622.677678824017</v>
      </c>
      <c r="S25" s="35">
        <f>+R25*(1-'Dep r by equipment nipa tables'!$D17)+'Investment from Nipa Tables'!BK20/Prices!R50*100</f>
        <v>10466.412004564414</v>
      </c>
      <c r="T25" s="35">
        <f>+S25*(1-'Dep r by equipment nipa tables'!$D17)+'Investment from Nipa Tables'!BL20/Prices!S50*100</f>
        <v>10798.308507205316</v>
      </c>
      <c r="U25" s="35">
        <f>+T25*(1-'Dep r by equipment nipa tables'!$D17)+'Investment from Nipa Tables'!BM20/Prices!T50*100</f>
        <v>11362.720271291917</v>
      </c>
      <c r="V25" s="35">
        <f>+U25*(1-'Dep r by equipment nipa tables'!$D17)+'Investment from Nipa Tables'!BN20/Prices!U50*100</f>
        <v>12122.214650294358</v>
      </c>
      <c r="W25" s="35">
        <f>+V25*(1-'Dep r by equipment nipa tables'!$D17)+'Investment from Nipa Tables'!BO20/Prices!V50*100</f>
        <v>12857.357977825795</v>
      </c>
      <c r="X25" s="35">
        <f>+W25*(1-'Dep r by equipment nipa tables'!$D17)+'Investment from Nipa Tables'!BP20/Prices!W50*100</f>
        <v>12850.624958986919</v>
      </c>
      <c r="Y25" s="35">
        <f>+X25*(1-'Dep r by equipment nipa tables'!$D17)+'Investment from Nipa Tables'!BQ20/Prices!X50*100</f>
        <v>12890.063754720022</v>
      </c>
      <c r="Z25" s="35">
        <f>+Y25*(1-'Dep r by equipment nipa tables'!$D17)+'Investment from Nipa Tables'!BR20/Prices!Y50*100</f>
        <v>13036.38941220734</v>
      </c>
      <c r="AA25" s="35">
        <f>+Z25*(1-'Dep r by equipment nipa tables'!$D17)+'Investment from Nipa Tables'!BS20/Prices!Z50*100</f>
        <v>13803.243870578279</v>
      </c>
      <c r="AB25" s="35">
        <f>+AA25*(1-'Dep r by equipment nipa tables'!$D17)+'Investment from Nipa Tables'!BT20/Prices!AA50*100</f>
        <v>14832.225028834846</v>
      </c>
      <c r="AC25" s="35">
        <f>+AB25*(1-'Dep r by equipment nipa tables'!$D17)+'Investment from Nipa Tables'!BU20/Prices!AB50*100</f>
        <v>15168.702121744345</v>
      </c>
      <c r="AD25" s="35">
        <f>+AC25*(1-'Dep r by equipment nipa tables'!$D17)+'Investment from Nipa Tables'!BV20/Prices!AC50*100</f>
        <v>16060.035669793197</v>
      </c>
      <c r="AE25" s="35">
        <f>+AD25*(1-'Dep r by equipment nipa tables'!$D17)+'Investment from Nipa Tables'!BW20/Prices!AD50*100</f>
        <v>18192.342651779341</v>
      </c>
      <c r="AF25" s="35">
        <f>+AE25*(1-'Dep r by equipment nipa tables'!$D17)+'Investment from Nipa Tables'!BX20/Prices!AE50*100</f>
        <v>21294.835408680934</v>
      </c>
      <c r="AG25" s="35">
        <f>+AF25*(1-'Dep r by equipment nipa tables'!$D17)+'Investment from Nipa Tables'!BY20/Prices!AF50*100</f>
        <v>24352.638543298421</v>
      </c>
      <c r="AH25" s="35">
        <f>+AG25*(1-'Dep r by equipment nipa tables'!$D17)+'Investment from Nipa Tables'!BZ20/Prices!AG50*100</f>
        <v>27954.235428535372</v>
      </c>
      <c r="AI25" s="35">
        <f>+AH25*(1-'Dep r by equipment nipa tables'!$D17)+'Investment from Nipa Tables'!CA20/Prices!AH50*100</f>
        <v>30561.040416648153</v>
      </c>
      <c r="AJ25" s="35">
        <f>+AI25*(1-'Dep r by equipment nipa tables'!$D17)+'Investment from Nipa Tables'!CB20/Prices!AI50*100</f>
        <v>32448.494205668663</v>
      </c>
      <c r="AK25" s="35">
        <f>+AJ25*(1-'Dep r by equipment nipa tables'!$D17)+'Investment from Nipa Tables'!CC20/Prices!AJ50*100</f>
        <v>34583.539552877919</v>
      </c>
      <c r="AL25" s="35">
        <f>+AK25*(1-'Dep r by equipment nipa tables'!$D17)+'Investment from Nipa Tables'!CD20/Prices!AK50*100</f>
        <v>40437.238218092156</v>
      </c>
      <c r="AM25" s="35">
        <f>+AL25*(1-'Dep r by equipment nipa tables'!$D17)+'Investment from Nipa Tables'!CE20/Prices!AL50*100</f>
        <v>41722.366768650609</v>
      </c>
      <c r="AN25" s="35">
        <f>+AM25*(1-'Dep r by equipment nipa tables'!$D17)+'Investment from Nipa Tables'!CF20/Prices!AM50*100</f>
        <v>39388.94122082377</v>
      </c>
      <c r="AO25" s="35">
        <f>+AN25*(1-'Dep r by equipment nipa tables'!$D17)+'Investment from Nipa Tables'!CG20/Prices!AN50*100</f>
        <v>37459.291760364809</v>
      </c>
      <c r="AP25" s="35">
        <f>+AO25*(1-'Dep r by equipment nipa tables'!$D17)+'Investment from Nipa Tables'!CH20/Prices!AO50*100</f>
        <v>35386.425498514924</v>
      </c>
      <c r="AQ25" s="35">
        <f>+AP25*(1-'Dep r by equipment nipa tables'!$D17)+'Investment from Nipa Tables'!CI20/Prices!AP50*100</f>
        <v>31949.8020271069</v>
      </c>
      <c r="AR25" s="35">
        <f>+AQ25*(1-'Dep r by equipment nipa tables'!$D17)+'Investment from Nipa Tables'!CJ20/Prices!AQ50*100</f>
        <v>28921.128261381647</v>
      </c>
      <c r="AS25" s="35">
        <f>+AR25*(1-'Dep r by equipment nipa tables'!$D17)+'Investment from Nipa Tables'!CK20/Prices!AR50*100</f>
        <v>26721.139537320239</v>
      </c>
      <c r="AT25" s="35">
        <f>+AS25*(1-'Dep r by equipment nipa tables'!$D17)+'Investment from Nipa Tables'!CL20/Prices!AS50*100</f>
        <v>25267.847013339342</v>
      </c>
      <c r="AU25" s="35">
        <f>+AT25*(1-'Dep r by equipment nipa tables'!$D17)+'Investment from Nipa Tables'!CM20/Prices!AT50*100</f>
        <v>23831.519740948879</v>
      </c>
      <c r="AV25" s="35">
        <f>+AU25*(1-'Dep r by equipment nipa tables'!$D17)+'Investment from Nipa Tables'!CN20/Prices!AU50*100</f>
        <v>22140.954656559737</v>
      </c>
      <c r="AW25" s="35">
        <f>+AV25*(1-'Dep r by equipment nipa tables'!$D17)+'Investment from Nipa Tables'!CO20/Prices!AV50*100</f>
        <v>20268.230812797279</v>
      </c>
      <c r="AX25" s="35">
        <f>+AW25*(1-'Dep r by equipment nipa tables'!$D17)+'Investment from Nipa Tables'!CP20/Prices!AW50*100</f>
        <v>20211.753078962254</v>
      </c>
      <c r="AY25" s="35">
        <f>+AX25*(1-'Dep r by equipment nipa tables'!$D17)+'Investment from Nipa Tables'!CQ20/Prices!AX50*100</f>
        <v>20216.48879105716</v>
      </c>
      <c r="AZ25" s="35">
        <f>+AY25*(1-'Dep r by equipment nipa tables'!$D17)+'Investment from Nipa Tables'!CR20/Prices!AY50*100</f>
        <v>20393.731995932321</v>
      </c>
      <c r="BA25" s="35">
        <f>+AZ25*(1-'Dep r by equipment nipa tables'!$D17)+'Investment from Nipa Tables'!CS20/Prices!AZ50*100</f>
        <v>20785.272105464202</v>
      </c>
      <c r="BB25" s="35">
        <f>+BA25*(1-'Dep r by equipment nipa tables'!$D17)+'Investment from Nipa Tables'!CT20/Prices!BA50*100</f>
        <v>21827.087146125908</v>
      </c>
      <c r="BC25" s="35">
        <f>+BB25*(1-'Dep r by equipment nipa tables'!$D17)+'Investment from Nipa Tables'!CU20/Prices!BB50*100</f>
        <v>22693.767644662741</v>
      </c>
      <c r="BD25" s="35">
        <f>+BC25*(1-'Dep r by equipment nipa tables'!$D17)+'Investment from Nipa Tables'!CV20/Prices!BC50*100</f>
        <v>25355.65199902104</v>
      </c>
      <c r="BE25" s="35">
        <f>+BD25*(1-'Dep r by equipment nipa tables'!$D17)+'Investment from Nipa Tables'!CW20/Prices!BD50*100</f>
        <v>27519.801805390005</v>
      </c>
      <c r="BF25" s="35">
        <f>+BE25*(1-'Dep r by equipment nipa tables'!$D17)+'Investment from Nipa Tables'!CX20/Prices!BE50*100</f>
        <v>30197.304839824403</v>
      </c>
      <c r="BG25" s="35">
        <f>+BF25*(1-'Dep r by equipment nipa tables'!$D17)+'Investment from Nipa Tables'!CY20/Prices!BF50*100</f>
        <v>29816.042233713051</v>
      </c>
      <c r="BH25" s="35">
        <f>+BG25*(1-'Dep r by equipment nipa tables'!$D17)+'Investment from Nipa Tables'!CZ20/Prices!BG50*100</f>
        <v>30678.603534269201</v>
      </c>
      <c r="BI25" s="35">
        <f>+BH25*(1-'Dep r by equipment nipa tables'!$D17)+'Investment from Nipa Tables'!DA20/Prices!BH50*100</f>
        <v>32545.736107587472</v>
      </c>
      <c r="BJ25" s="35">
        <f>+BI25*(1-'Dep r by equipment nipa tables'!$D17)+'Investment from Nipa Tables'!DB20/Prices!BI50*100</f>
        <v>36739.878856313837</v>
      </c>
      <c r="BK25" s="35">
        <f>+BJ25*(1-'Dep r by equipment nipa tables'!$D17)+'Investment from Nipa Tables'!DC20/Prices!BJ50*100</f>
        <v>44698.843454801492</v>
      </c>
      <c r="BL25" s="35">
        <f>+BK25*(1-'Dep r by equipment nipa tables'!$D17)+'Investment from Nipa Tables'!DD20/Prices!BK50*100</f>
        <v>56280.420906363812</v>
      </c>
      <c r="BM25" s="35">
        <f>+BL25*(1-'Dep r by equipment nipa tables'!$D17)+'Investment from Nipa Tables'!DE20/Prices!BL50*100</f>
        <v>66111.026476293424</v>
      </c>
      <c r="BN25" s="35">
        <f>+BM25*(1-'Dep r by equipment nipa tables'!$D17)+'Investment from Nipa Tables'!DF20/Prices!BM50*100</f>
        <v>71090.372504849409</v>
      </c>
      <c r="BO25" s="35">
        <f>+BN25*(1-'Dep r by equipment nipa tables'!$D17)+'Investment from Nipa Tables'!DG20/Prices!BN50*100</f>
        <v>77162.655367478539</v>
      </c>
      <c r="BP25" s="35">
        <f>+BO25*(1-'Dep r by equipment nipa tables'!$D17)+'Investment from Nipa Tables'!DH20/Prices!BO50*100</f>
        <v>87414.688192363828</v>
      </c>
      <c r="BQ25" s="35">
        <f>+BP25*(1-'Dep r by equipment nipa tables'!$D17)+'Investment from Nipa Tables'!DI20/Prices!BP50*100</f>
        <v>102842.61646136167</v>
      </c>
      <c r="BR25" s="35">
        <f>+BQ25*(1-'Dep r by equipment nipa tables'!$D17)+'Investment from Nipa Tables'!DJ20/Prices!BQ50*100</f>
        <v>115138.41415178009</v>
      </c>
      <c r="BS25" s="35">
        <f>+BR25*(1-'Dep r by equipment nipa tables'!$D17)+'Investment from Nipa Tables'!DK20/Prices!BR50*100</f>
        <v>126978.03453921707</v>
      </c>
      <c r="BT25" s="35">
        <f>+BS25*(1-'Dep r by equipment nipa tables'!$D17)+'Investment from Nipa Tables'!DL20/Prices!BS50*100</f>
        <v>131373.41993345664</v>
      </c>
    </row>
    <row r="26" spans="1:72" x14ac:dyDescent="0.25">
      <c r="A26" s="29">
        <v>40</v>
      </c>
      <c r="B26" t="s">
        <v>123</v>
      </c>
      <c r="C26" s="35">
        <f>+'Initial Stock'!E23/Prices!C51*100</f>
        <v>1149.7919983663658</v>
      </c>
      <c r="D26" s="35">
        <f>+C26*(1-'Dep r by equipment nipa tables'!$D18)+'Investment from Nipa Tables'!AV21/Prices!C51*100</f>
        <v>1403.8672623739201</v>
      </c>
      <c r="E26" s="35">
        <f>+D26*(1-'Dep r by equipment nipa tables'!$D18)+'Investment from Nipa Tables'!AW21/Prices!D51*100</f>
        <v>1779.6175738942525</v>
      </c>
      <c r="F26" s="35">
        <f>+E26*(1-'Dep r by equipment nipa tables'!$D18)+'Investment from Nipa Tables'!AX21/Prices!E51*100</f>
        <v>1907.7836338608379</v>
      </c>
      <c r="G26" s="35">
        <f>+F26*(1-'Dep r by equipment nipa tables'!$D18)+'Investment from Nipa Tables'!AY21/Prices!F51*100</f>
        <v>2052.0931144862861</v>
      </c>
      <c r="H26" s="35">
        <f>+G26*(1-'Dep r by equipment nipa tables'!$D18)+'Investment from Nipa Tables'!AZ21/Prices!G51*100</f>
        <v>2139.1816849421275</v>
      </c>
      <c r="I26" s="35">
        <f>+H26*(1-'Dep r by equipment nipa tables'!$D18)+'Investment from Nipa Tables'!BA21/Prices!H51*100</f>
        <v>2247.0958436248939</v>
      </c>
      <c r="J26" s="35">
        <f>+I26*(1-'Dep r by equipment nipa tables'!$D18)+'Investment from Nipa Tables'!BB21/Prices!I51*100</f>
        <v>2428.5883776331762</v>
      </c>
      <c r="K26" s="35">
        <f>+J26*(1-'Dep r by equipment nipa tables'!$D18)+'Investment from Nipa Tables'!BC21/Prices!J51*100</f>
        <v>2588.4176830767037</v>
      </c>
      <c r="L26" s="35">
        <f>+K26*(1-'Dep r by equipment nipa tables'!$D18)+'Investment from Nipa Tables'!BD21/Prices!K51*100</f>
        <v>2826.7717964523758</v>
      </c>
      <c r="M26" s="35">
        <f>+L26*(1-'Dep r by equipment nipa tables'!$D18)+'Investment from Nipa Tables'!BE21/Prices!L51*100</f>
        <v>3136.751226000491</v>
      </c>
      <c r="N26" s="35">
        <f>+M26*(1-'Dep r by equipment nipa tables'!$D18)+'Investment from Nipa Tables'!BF21/Prices!M51*100</f>
        <v>3459.9905634610222</v>
      </c>
      <c r="O26" s="35">
        <f>+N26*(1-'Dep r by equipment nipa tables'!$D18)+'Investment from Nipa Tables'!BG21/Prices!N51*100</f>
        <v>3679.3257429906148</v>
      </c>
      <c r="P26" s="35">
        <f>+O26*(1-'Dep r by equipment nipa tables'!$D18)+'Investment from Nipa Tables'!BH21/Prices!O51*100</f>
        <v>3967.04264180666</v>
      </c>
      <c r="Q26" s="35">
        <f>+P26*(1-'Dep r by equipment nipa tables'!$D18)+'Investment from Nipa Tables'!BI21/Prices!P51*100</f>
        <v>4259.4825757888584</v>
      </c>
      <c r="R26" s="35">
        <f>+Q26*(1-'Dep r by equipment nipa tables'!$D18)+'Investment from Nipa Tables'!BJ21/Prices!Q51*100</f>
        <v>4535.7464766992334</v>
      </c>
      <c r="S26" s="35">
        <f>+R26*(1-'Dep r by equipment nipa tables'!$D18)+'Investment from Nipa Tables'!BK21/Prices!R51*100</f>
        <v>4875.0740354050013</v>
      </c>
      <c r="T26" s="35">
        <f>+S26*(1-'Dep r by equipment nipa tables'!$D18)+'Investment from Nipa Tables'!BL21/Prices!S51*100</f>
        <v>5179.061146603005</v>
      </c>
      <c r="U26" s="35">
        <f>+T26*(1-'Dep r by equipment nipa tables'!$D18)+'Investment from Nipa Tables'!BM21/Prices!T51*100</f>
        <v>5596.1124080394138</v>
      </c>
      <c r="V26" s="35">
        <f>+U26*(1-'Dep r by equipment nipa tables'!$D18)+'Investment from Nipa Tables'!BN21/Prices!U51*100</f>
        <v>6263.6647623153085</v>
      </c>
      <c r="W26" s="35">
        <f>+V26*(1-'Dep r by equipment nipa tables'!$D18)+'Investment from Nipa Tables'!BO21/Prices!V51*100</f>
        <v>7120.2695491927989</v>
      </c>
      <c r="X26" s="35">
        <f>+W26*(1-'Dep r by equipment nipa tables'!$D18)+'Investment from Nipa Tables'!BP21/Prices!W51*100</f>
        <v>7963.913113156721</v>
      </c>
      <c r="Y26" s="35">
        <f>+X26*(1-'Dep r by equipment nipa tables'!$D18)+'Investment from Nipa Tables'!BQ21/Prices!X51*100</f>
        <v>8900.6248436492206</v>
      </c>
      <c r="Z26" s="35">
        <f>+Y26*(1-'Dep r by equipment nipa tables'!$D18)+'Investment from Nipa Tables'!BR21/Prices!Y51*100</f>
        <v>9942.595653327071</v>
      </c>
      <c r="AA26" s="35">
        <f>+Z26*(1-'Dep r by equipment nipa tables'!$D18)+'Investment from Nipa Tables'!BS21/Prices!Z51*100</f>
        <v>10850.449113662244</v>
      </c>
      <c r="AB26" s="35">
        <f>+AA26*(1-'Dep r by equipment nipa tables'!$D18)+'Investment from Nipa Tables'!BT21/Prices!AA51*100</f>
        <v>11671.228426294463</v>
      </c>
      <c r="AC26" s="35">
        <f>+AB26*(1-'Dep r by equipment nipa tables'!$D18)+'Investment from Nipa Tables'!BU21/Prices!AB51*100</f>
        <v>12330.250405144308</v>
      </c>
      <c r="AD26" s="35">
        <f>+AC26*(1-'Dep r by equipment nipa tables'!$D18)+'Investment from Nipa Tables'!BV21/Prices!AC51*100</f>
        <v>13058.844512742893</v>
      </c>
      <c r="AE26" s="35">
        <f>+AD26*(1-'Dep r by equipment nipa tables'!$D18)+'Investment from Nipa Tables'!BW21/Prices!AD51*100</f>
        <v>13721.581911479809</v>
      </c>
      <c r="AF26" s="35">
        <f>+AE26*(1-'Dep r by equipment nipa tables'!$D18)+'Investment from Nipa Tables'!BX21/Prices!AE51*100</f>
        <v>13872.070190020591</v>
      </c>
      <c r="AG26" s="35">
        <f>+AF26*(1-'Dep r by equipment nipa tables'!$D18)+'Investment from Nipa Tables'!BY21/Prices!AF51*100</f>
        <v>14421.06134812283</v>
      </c>
      <c r="AH26" s="35">
        <f>+AG26*(1-'Dep r by equipment nipa tables'!$D18)+'Investment from Nipa Tables'!BZ21/Prices!AG51*100</f>
        <v>15254.073935155669</v>
      </c>
      <c r="AI26" s="35">
        <f>+AH26*(1-'Dep r by equipment nipa tables'!$D18)+'Investment from Nipa Tables'!CA21/Prices!AH51*100</f>
        <v>16431.475478432782</v>
      </c>
      <c r="AJ26" s="35">
        <f>+AI26*(1-'Dep r by equipment nipa tables'!$D18)+'Investment from Nipa Tables'!CB21/Prices!AI51*100</f>
        <v>17799.416274430056</v>
      </c>
      <c r="AK26" s="35">
        <f>+AJ26*(1-'Dep r by equipment nipa tables'!$D18)+'Investment from Nipa Tables'!CC21/Prices!AJ51*100</f>
        <v>19119.34763850092</v>
      </c>
      <c r="AL26" s="35">
        <f>+AK26*(1-'Dep r by equipment nipa tables'!$D18)+'Investment from Nipa Tables'!CD21/Prices!AK51*100</f>
        <v>20291.494008598402</v>
      </c>
      <c r="AM26" s="35">
        <f>+AL26*(1-'Dep r by equipment nipa tables'!$D18)+'Investment from Nipa Tables'!CE21/Prices!AL51*100</f>
        <v>21406.983398748769</v>
      </c>
      <c r="AN26" s="35">
        <f>+AM26*(1-'Dep r by equipment nipa tables'!$D18)+'Investment from Nipa Tables'!CF21/Prices!AM51*100</f>
        <v>22472.853000051666</v>
      </c>
      <c r="AO26" s="35">
        <f>+AN26*(1-'Dep r by equipment nipa tables'!$D18)+'Investment from Nipa Tables'!CG21/Prices!AN51*100</f>
        <v>24278.589424695532</v>
      </c>
      <c r="AP26" s="35">
        <f>+AO26*(1-'Dep r by equipment nipa tables'!$D18)+'Investment from Nipa Tables'!CH21/Prices!AO51*100</f>
        <v>26349.780698318442</v>
      </c>
      <c r="AQ26" s="35">
        <f>+AP26*(1-'Dep r by equipment nipa tables'!$D18)+'Investment from Nipa Tables'!CI21/Prices!AP51*100</f>
        <v>28361.192353854138</v>
      </c>
      <c r="AR26" s="35">
        <f>+AQ26*(1-'Dep r by equipment nipa tables'!$D18)+'Investment from Nipa Tables'!CJ21/Prices!AQ51*100</f>
        <v>30845.479846328912</v>
      </c>
      <c r="AS26" s="35">
        <f>+AR26*(1-'Dep r by equipment nipa tables'!$D18)+'Investment from Nipa Tables'!CK21/Prices!AR51*100</f>
        <v>33331.482082632137</v>
      </c>
      <c r="AT26" s="35">
        <f>+AS26*(1-'Dep r by equipment nipa tables'!$D18)+'Investment from Nipa Tables'!CL21/Prices!AS51*100</f>
        <v>36192.935540529608</v>
      </c>
      <c r="AU26" s="35">
        <f>+AT26*(1-'Dep r by equipment nipa tables'!$D18)+'Investment from Nipa Tables'!CM21/Prices!AT51*100</f>
        <v>37903.059270349673</v>
      </c>
      <c r="AV26" s="35">
        <f>+AU26*(1-'Dep r by equipment nipa tables'!$D18)+'Investment from Nipa Tables'!CN21/Prices!AU51*100</f>
        <v>39120.810408094789</v>
      </c>
      <c r="AW26" s="35">
        <f>+AV26*(1-'Dep r by equipment nipa tables'!$D18)+'Investment from Nipa Tables'!CO21/Prices!AV51*100</f>
        <v>40218.781925002535</v>
      </c>
      <c r="AX26" s="35">
        <f>+AW26*(1-'Dep r by equipment nipa tables'!$D18)+'Investment from Nipa Tables'!CP21/Prices!AW51*100</f>
        <v>41842.331650933287</v>
      </c>
      <c r="AY26" s="35">
        <f>+AX26*(1-'Dep r by equipment nipa tables'!$D18)+'Investment from Nipa Tables'!CQ21/Prices!AX51*100</f>
        <v>44239.251068220954</v>
      </c>
      <c r="AZ26" s="35">
        <f>+AY26*(1-'Dep r by equipment nipa tables'!$D18)+'Investment from Nipa Tables'!CR21/Prices!AY51*100</f>
        <v>47115.690651915618</v>
      </c>
      <c r="BA26" s="35">
        <f>+AZ26*(1-'Dep r by equipment nipa tables'!$D18)+'Investment from Nipa Tables'!CS21/Prices!AZ51*100</f>
        <v>50332.011720480717</v>
      </c>
      <c r="BB26" s="35">
        <f>+BA26*(1-'Dep r by equipment nipa tables'!$D18)+'Investment from Nipa Tables'!CT21/Prices!BA51*100</f>
        <v>53289.557687434608</v>
      </c>
      <c r="BC26" s="35">
        <f>+BB26*(1-'Dep r by equipment nipa tables'!$D18)+'Investment from Nipa Tables'!CU21/Prices!BB51*100</f>
        <v>57404.474355994309</v>
      </c>
      <c r="BD26" s="35">
        <f>+BC26*(1-'Dep r by equipment nipa tables'!$D18)+'Investment from Nipa Tables'!CV21/Prices!BC51*100</f>
        <v>62164.756461706289</v>
      </c>
      <c r="BE26" s="35">
        <f>+BD26*(1-'Dep r by equipment nipa tables'!$D18)+'Investment from Nipa Tables'!CW21/Prices!BD51*100</f>
        <v>66948.004539893751</v>
      </c>
      <c r="BF26" s="35">
        <f>+BE26*(1-'Dep r by equipment nipa tables'!$D18)+'Investment from Nipa Tables'!CX21/Prices!BE51*100</f>
        <v>71852.553831802012</v>
      </c>
      <c r="BG26" s="35">
        <f>+BF26*(1-'Dep r by equipment nipa tables'!$D18)+'Investment from Nipa Tables'!CY21/Prices!BF51*100</f>
        <v>75799.719993683888</v>
      </c>
      <c r="BH26" s="35">
        <f>+BG26*(1-'Dep r by equipment nipa tables'!$D18)+'Investment from Nipa Tables'!CZ21/Prices!BG51*100</f>
        <v>80331.987503970638</v>
      </c>
      <c r="BI26" s="35">
        <f>+BH26*(1-'Dep r by equipment nipa tables'!$D18)+'Investment from Nipa Tables'!DA21/Prices!BH51*100</f>
        <v>85769.144631015486</v>
      </c>
      <c r="BJ26" s="35">
        <f>+BI26*(1-'Dep r by equipment nipa tables'!$D18)+'Investment from Nipa Tables'!DB21/Prices!BI51*100</f>
        <v>92497.118372992467</v>
      </c>
      <c r="BK26" s="35">
        <f>+BJ26*(1-'Dep r by equipment nipa tables'!$D18)+'Investment from Nipa Tables'!DC21/Prices!BJ51*100</f>
        <v>98561.984691000893</v>
      </c>
      <c r="BL26" s="35">
        <f>+BK26*(1-'Dep r by equipment nipa tables'!$D18)+'Investment from Nipa Tables'!DD21/Prices!BK51*100</f>
        <v>104188.16587256193</v>
      </c>
      <c r="BM26" s="35">
        <f>+BL26*(1-'Dep r by equipment nipa tables'!$D18)+'Investment from Nipa Tables'!DE21/Prices!BL51*100</f>
        <v>108275.26888999343</v>
      </c>
      <c r="BN26" s="35">
        <f>+BM26*(1-'Dep r by equipment nipa tables'!$D18)+'Investment from Nipa Tables'!DF21/Prices!BM51*100</f>
        <v>111588.91403981947</v>
      </c>
      <c r="BO26" s="35">
        <f>+BN26*(1-'Dep r by equipment nipa tables'!$D18)+'Investment from Nipa Tables'!DG21/Prices!BN51*100</f>
        <v>117271.32346666179</v>
      </c>
      <c r="BP26" s="35">
        <f>+BO26*(1-'Dep r by equipment nipa tables'!$D18)+'Investment from Nipa Tables'!DH21/Prices!BO51*100</f>
        <v>124879.19100958775</v>
      </c>
      <c r="BQ26" s="35">
        <f>+BP26*(1-'Dep r by equipment nipa tables'!$D18)+'Investment from Nipa Tables'!DI21/Prices!BP51*100</f>
        <v>134306.31819153012</v>
      </c>
      <c r="BR26" s="35">
        <f>+BQ26*(1-'Dep r by equipment nipa tables'!$D18)+'Investment from Nipa Tables'!DJ21/Prices!BQ51*100</f>
        <v>143070.19025581764</v>
      </c>
      <c r="BS26" s="35">
        <f>+BR26*(1-'Dep r by equipment nipa tables'!$D18)+'Investment from Nipa Tables'!DK21/Prices!BR51*100</f>
        <v>153490.6083557911</v>
      </c>
      <c r="BT26" s="35">
        <f>+BS26*(1-'Dep r by equipment nipa tables'!$D18)+'Investment from Nipa Tables'!DL21/Prices!BS51*100</f>
        <v>164767.7545376278</v>
      </c>
    </row>
    <row r="27" spans="1:72" x14ac:dyDescent="0.25">
      <c r="A27" s="29">
        <v>41</v>
      </c>
      <c r="B27" t="s">
        <v>125</v>
      </c>
      <c r="C27" s="35">
        <f>+'Initial Stock'!E24/Prices!C52*100</f>
        <v>630.96277192241166</v>
      </c>
      <c r="D27" s="35">
        <f>+C27*(1-'Dep r by equipment nipa tables'!$D19)+'Investment from Nipa Tables'!AV22/Prices!C52*100</f>
        <v>687.60476163796352</v>
      </c>
      <c r="E27" s="35">
        <f>+D27*(1-'Dep r by equipment nipa tables'!$D19)+'Investment from Nipa Tables'!AW22/Prices!D52*100</f>
        <v>751.02986944450367</v>
      </c>
      <c r="F27" s="35">
        <f>+E27*(1-'Dep r by equipment nipa tables'!$D19)+'Investment from Nipa Tables'!AX22/Prices!E52*100</f>
        <v>772.47025272490509</v>
      </c>
      <c r="G27" s="35">
        <f>+F27*(1-'Dep r by equipment nipa tables'!$D19)+'Investment from Nipa Tables'!AY22/Prices!F52*100</f>
        <v>906.5594705930605</v>
      </c>
      <c r="H27" s="35">
        <f>+G27*(1-'Dep r by equipment nipa tables'!$D19)+'Investment from Nipa Tables'!AZ22/Prices!G52*100</f>
        <v>1039.6475457221113</v>
      </c>
      <c r="I27" s="35">
        <f>+H27*(1-'Dep r by equipment nipa tables'!$D19)+'Investment from Nipa Tables'!BA22/Prices!H52*100</f>
        <v>1075.8589665418776</v>
      </c>
      <c r="J27" s="35">
        <f>+I27*(1-'Dep r by equipment nipa tables'!$D19)+'Investment from Nipa Tables'!BB22/Prices!I52*100</f>
        <v>1087.1818573583653</v>
      </c>
      <c r="K27" s="35">
        <f>+J27*(1-'Dep r by equipment nipa tables'!$D19)+'Investment from Nipa Tables'!BC22/Prices!J52*100</f>
        <v>1073.5639738040111</v>
      </c>
      <c r="L27" s="35">
        <f>+K27*(1-'Dep r by equipment nipa tables'!$D19)+'Investment from Nipa Tables'!BD22/Prices!K52*100</f>
        <v>1128.601469454341</v>
      </c>
      <c r="M27" s="35">
        <f>+L27*(1-'Dep r by equipment nipa tables'!$D19)+'Investment from Nipa Tables'!BE22/Prices!L52*100</f>
        <v>1209.7043280146479</v>
      </c>
      <c r="N27" s="35">
        <f>+M27*(1-'Dep r by equipment nipa tables'!$D19)+'Investment from Nipa Tables'!BF22/Prices!M52*100</f>
        <v>1309.8945591999081</v>
      </c>
      <c r="O27" s="35">
        <f>+N27*(1-'Dep r by equipment nipa tables'!$D19)+'Investment from Nipa Tables'!BG22/Prices!N52*100</f>
        <v>1312.6612644088375</v>
      </c>
      <c r="P27" s="35">
        <f>+O27*(1-'Dep r by equipment nipa tables'!$D19)+'Investment from Nipa Tables'!BH22/Prices!O52*100</f>
        <v>1366.0093975757029</v>
      </c>
      <c r="Q27" s="35">
        <f>+P27*(1-'Dep r by equipment nipa tables'!$D19)+'Investment from Nipa Tables'!BI22/Prices!P52*100</f>
        <v>1465.7083489546415</v>
      </c>
      <c r="R27" s="35">
        <f>+Q27*(1-'Dep r by equipment nipa tables'!$D19)+'Investment from Nipa Tables'!BJ22/Prices!Q52*100</f>
        <v>1602.9479153693017</v>
      </c>
      <c r="S27" s="35">
        <f>+R27*(1-'Dep r by equipment nipa tables'!$D19)+'Investment from Nipa Tables'!BK22/Prices!R52*100</f>
        <v>1771.3313151914394</v>
      </c>
      <c r="T27" s="35">
        <f>+S27*(1-'Dep r by equipment nipa tables'!$D19)+'Investment from Nipa Tables'!BL22/Prices!S52*100</f>
        <v>2043.6523316060416</v>
      </c>
      <c r="U27" s="35">
        <f>+T27*(1-'Dep r by equipment nipa tables'!$D19)+'Investment from Nipa Tables'!BM22/Prices!T52*100</f>
        <v>2293.0379581156649</v>
      </c>
      <c r="V27" s="35">
        <f>+U27*(1-'Dep r by equipment nipa tables'!$D19)+'Investment from Nipa Tables'!BN22/Prices!U52*100</f>
        <v>2604.5712051402925</v>
      </c>
      <c r="W27" s="35">
        <f>+V27*(1-'Dep r by equipment nipa tables'!$D19)+'Investment from Nipa Tables'!BO22/Prices!V52*100</f>
        <v>2897.4995919523426</v>
      </c>
      <c r="X27" s="35">
        <f>+W27*(1-'Dep r by equipment nipa tables'!$D19)+'Investment from Nipa Tables'!BP22/Prices!W52*100</f>
        <v>2852.1009015206678</v>
      </c>
      <c r="Y27" s="35">
        <f>+X27*(1-'Dep r by equipment nipa tables'!$D19)+'Investment from Nipa Tables'!BQ22/Prices!X52*100</f>
        <v>2919.3243111246275</v>
      </c>
      <c r="Z27" s="35">
        <f>+Y27*(1-'Dep r by equipment nipa tables'!$D19)+'Investment from Nipa Tables'!BR22/Prices!Y52*100</f>
        <v>3030.272340287328</v>
      </c>
      <c r="AA27" s="35">
        <f>+Z27*(1-'Dep r by equipment nipa tables'!$D19)+'Investment from Nipa Tables'!BS22/Prices!Z52*100</f>
        <v>3269.6029859275177</v>
      </c>
      <c r="AB27" s="35">
        <f>+AA27*(1-'Dep r by equipment nipa tables'!$D19)+'Investment from Nipa Tables'!BT22/Prices!AA52*100</f>
        <v>3426.1897644612718</v>
      </c>
      <c r="AC27" s="35">
        <f>+AB27*(1-'Dep r by equipment nipa tables'!$D19)+'Investment from Nipa Tables'!BU22/Prices!AB52*100</f>
        <v>3650.0879838313467</v>
      </c>
      <c r="AD27" s="35">
        <f>+AC27*(1-'Dep r by equipment nipa tables'!$D19)+'Investment from Nipa Tables'!BV22/Prices!AC52*100</f>
        <v>3975.5824135670168</v>
      </c>
      <c r="AE27" s="35">
        <f>+AD27*(1-'Dep r by equipment nipa tables'!$D19)+'Investment from Nipa Tables'!BW22/Prices!AD52*100</f>
        <v>4366.8042524786206</v>
      </c>
      <c r="AF27" s="35">
        <f>+AE27*(1-'Dep r by equipment nipa tables'!$D19)+'Investment from Nipa Tables'!BX22/Prices!AE52*100</f>
        <v>4554.1424523086771</v>
      </c>
      <c r="AG27" s="35">
        <f>+AF27*(1-'Dep r by equipment nipa tables'!$D19)+'Investment from Nipa Tables'!BY22/Prices!AF52*100</f>
        <v>4913.519159436737</v>
      </c>
      <c r="AH27" s="35">
        <f>+AG27*(1-'Dep r by equipment nipa tables'!$D19)+'Investment from Nipa Tables'!BZ22/Prices!AG52*100</f>
        <v>5137.6103943731068</v>
      </c>
      <c r="AI27" s="35">
        <f>+AH27*(1-'Dep r by equipment nipa tables'!$D19)+'Investment from Nipa Tables'!CA22/Prices!AH52*100</f>
        <v>6172.8681127410973</v>
      </c>
      <c r="AJ27" s="35">
        <f>+AI27*(1-'Dep r by equipment nipa tables'!$D19)+'Investment from Nipa Tables'!CB22/Prices!AI52*100</f>
        <v>7610.566445045798</v>
      </c>
      <c r="AK27" s="35">
        <f>+AJ27*(1-'Dep r by equipment nipa tables'!$D19)+'Investment from Nipa Tables'!CC22/Prices!AJ52*100</f>
        <v>8984.4186015354608</v>
      </c>
      <c r="AL27" s="35">
        <f>+AK27*(1-'Dep r by equipment nipa tables'!$D19)+'Investment from Nipa Tables'!CD22/Prices!AK52*100</f>
        <v>10621.057173087387</v>
      </c>
      <c r="AM27" s="35">
        <f>+AL27*(1-'Dep r by equipment nipa tables'!$D19)+'Investment from Nipa Tables'!CE22/Prices!AL52*100</f>
        <v>11202.549937115215</v>
      </c>
      <c r="AN27" s="35">
        <f>+AM27*(1-'Dep r by equipment nipa tables'!$D19)+'Investment from Nipa Tables'!CF22/Prices!AM52*100</f>
        <v>11677.714411287288</v>
      </c>
      <c r="AO27" s="35">
        <f>+AN27*(1-'Dep r by equipment nipa tables'!$D19)+'Investment from Nipa Tables'!CG22/Prices!AN52*100</f>
        <v>12550.341099612629</v>
      </c>
      <c r="AP27" s="35">
        <f>+AO27*(1-'Dep r by equipment nipa tables'!$D19)+'Investment from Nipa Tables'!CH22/Prices!AO52*100</f>
        <v>13360.064286404691</v>
      </c>
      <c r="AQ27" s="35">
        <f>+AP27*(1-'Dep r by equipment nipa tables'!$D19)+'Investment from Nipa Tables'!CI22/Prices!AP52*100</f>
        <v>14206.186094724921</v>
      </c>
      <c r="AR27" s="35">
        <f>+AQ27*(1-'Dep r by equipment nipa tables'!$D19)+'Investment from Nipa Tables'!CJ22/Prices!AQ52*100</f>
        <v>14898.174981097258</v>
      </c>
      <c r="AS27" s="35">
        <f>+AR27*(1-'Dep r by equipment nipa tables'!$D19)+'Investment from Nipa Tables'!CK22/Prices!AR52*100</f>
        <v>15798.265725371872</v>
      </c>
      <c r="AT27" s="35">
        <f>+AS27*(1-'Dep r by equipment nipa tables'!$D19)+'Investment from Nipa Tables'!CL22/Prices!AS52*100</f>
        <v>16488.606066876648</v>
      </c>
      <c r="AU27" s="35">
        <f>+AT27*(1-'Dep r by equipment nipa tables'!$D19)+'Investment from Nipa Tables'!CM22/Prices!AT52*100</f>
        <v>16713.185220265346</v>
      </c>
      <c r="AV27" s="35">
        <f>+AU27*(1-'Dep r by equipment nipa tables'!$D19)+'Investment from Nipa Tables'!CN22/Prices!AU52*100</f>
        <v>16337.366818917702</v>
      </c>
      <c r="AW27" s="35">
        <f>+AV27*(1-'Dep r by equipment nipa tables'!$D19)+'Investment from Nipa Tables'!CO22/Prices!AV52*100</f>
        <v>16071.519074872524</v>
      </c>
      <c r="AX27" s="35">
        <f>+AW27*(1-'Dep r by equipment nipa tables'!$D19)+'Investment from Nipa Tables'!CP22/Prices!AW52*100</f>
        <v>15782.089398838776</v>
      </c>
      <c r="AY27" s="35">
        <f>+AX27*(1-'Dep r by equipment nipa tables'!$D19)+'Investment from Nipa Tables'!CQ22/Prices!AX52*100</f>
        <v>15647.120605419477</v>
      </c>
      <c r="AZ27" s="35">
        <f>+AY27*(1-'Dep r by equipment nipa tables'!$D19)+'Investment from Nipa Tables'!CR22/Prices!AY52*100</f>
        <v>15719.053729316522</v>
      </c>
      <c r="BA27" s="35">
        <f>+AZ27*(1-'Dep r by equipment nipa tables'!$D19)+'Investment from Nipa Tables'!CS22/Prices!AZ52*100</f>
        <v>15585.648063610241</v>
      </c>
      <c r="BB27" s="35">
        <f>+BA27*(1-'Dep r by equipment nipa tables'!$D19)+'Investment from Nipa Tables'!CT22/Prices!BA52*100</f>
        <v>15923.866110015873</v>
      </c>
      <c r="BC27" s="35">
        <f>+BB27*(1-'Dep r by equipment nipa tables'!$D19)+'Investment from Nipa Tables'!CU22/Prices!BB52*100</f>
        <v>16936.216230801714</v>
      </c>
      <c r="BD27" s="35">
        <f>+BC27*(1-'Dep r by equipment nipa tables'!$D19)+'Investment from Nipa Tables'!CV22/Prices!BC52*100</f>
        <v>17572.181038695646</v>
      </c>
      <c r="BE27" s="35">
        <f>+BD27*(1-'Dep r by equipment nipa tables'!$D19)+'Investment from Nipa Tables'!CW22/Prices!BD52*100</f>
        <v>18264.617558212471</v>
      </c>
      <c r="BF27" s="35">
        <f>+BE27*(1-'Dep r by equipment nipa tables'!$D19)+'Investment from Nipa Tables'!CX22/Prices!BE52*100</f>
        <v>19173.165908015457</v>
      </c>
      <c r="BG27" s="35">
        <f>+BF27*(1-'Dep r by equipment nipa tables'!$D19)+'Investment from Nipa Tables'!CY22/Prices!BF52*100</f>
        <v>20278.330102957007</v>
      </c>
      <c r="BH27" s="35">
        <f>+BG27*(1-'Dep r by equipment nipa tables'!$D19)+'Investment from Nipa Tables'!CZ22/Prices!BG52*100</f>
        <v>21399.707998344405</v>
      </c>
      <c r="BI27" s="35">
        <f>+BH27*(1-'Dep r by equipment nipa tables'!$D19)+'Investment from Nipa Tables'!DA22/Prices!BH52*100</f>
        <v>23360.704032528676</v>
      </c>
      <c r="BJ27" s="35">
        <f>+BI27*(1-'Dep r by equipment nipa tables'!$D19)+'Investment from Nipa Tables'!DB22/Prices!BI52*100</f>
        <v>24549.94010745909</v>
      </c>
      <c r="BK27" s="35">
        <f>+BJ27*(1-'Dep r by equipment nipa tables'!$D19)+'Investment from Nipa Tables'!DC22/Prices!BJ52*100</f>
        <v>25325.332551475713</v>
      </c>
      <c r="BL27" s="35">
        <f>+BK27*(1-'Dep r by equipment nipa tables'!$D19)+'Investment from Nipa Tables'!DD22/Prices!BK52*100</f>
        <v>25167.168632155321</v>
      </c>
      <c r="BM27" s="35">
        <f>+BL27*(1-'Dep r by equipment nipa tables'!$D19)+'Investment from Nipa Tables'!DE22/Prices!BL52*100</f>
        <v>25050.007358726412</v>
      </c>
      <c r="BN27" s="35">
        <f>+BM27*(1-'Dep r by equipment nipa tables'!$D19)+'Investment from Nipa Tables'!DF22/Prices!BM52*100</f>
        <v>23853.836009135986</v>
      </c>
      <c r="BO27" s="35">
        <f>+BN27*(1-'Dep r by equipment nipa tables'!$D19)+'Investment from Nipa Tables'!DG22/Prices!BN52*100</f>
        <v>22936.473234183075</v>
      </c>
      <c r="BP27" s="35">
        <f>+BO27*(1-'Dep r by equipment nipa tables'!$D19)+'Investment from Nipa Tables'!DH22/Prices!BO52*100</f>
        <v>22443.680870904122</v>
      </c>
      <c r="BQ27" s="35">
        <f>+BP27*(1-'Dep r by equipment nipa tables'!$D19)+'Investment from Nipa Tables'!DI22/Prices!BP52*100</f>
        <v>22828.446456274422</v>
      </c>
      <c r="BR27" s="35">
        <f>+BQ27*(1-'Dep r by equipment nipa tables'!$D19)+'Investment from Nipa Tables'!DJ22/Prices!BQ52*100</f>
        <v>24169.968987088236</v>
      </c>
      <c r="BS27" s="35">
        <f>+BR27*(1-'Dep r by equipment nipa tables'!$D19)+'Investment from Nipa Tables'!DK22/Prices!BR52*100</f>
        <v>25011.960472377727</v>
      </c>
      <c r="BT27" s="35">
        <f>+BS27*(1-'Dep r by equipment nipa tables'!$D19)+'Investment from Nipa Tables'!DL22/Prices!BS52*100</f>
        <v>25897.535350347578</v>
      </c>
    </row>
    <row r="28" spans="1:72" x14ac:dyDescent="0.25">
      <c r="A28" s="29">
        <v>29</v>
      </c>
      <c r="B28" t="s">
        <v>127</v>
      </c>
      <c r="C28" s="35">
        <f>+'Initial Stock'!E25/Prices!C53*100</f>
        <v>3071.8034053945689</v>
      </c>
      <c r="D28" s="35">
        <f>+C28*(1-'Dep r by equipment nipa tables'!$D20)+'Investment from Nipa Tables'!AV23/Prices!C53*100</f>
        <v>3480.3625668072145</v>
      </c>
      <c r="E28" s="35">
        <f>+D28*(1-'Dep r by equipment nipa tables'!$D20)+'Investment from Nipa Tables'!AW23/Prices!D53*100</f>
        <v>4019.1851761066746</v>
      </c>
      <c r="F28" s="35">
        <f>+E28*(1-'Dep r by equipment nipa tables'!$D20)+'Investment from Nipa Tables'!AX23/Prices!E53*100</f>
        <v>4374.9332531212349</v>
      </c>
      <c r="G28" s="35">
        <f>+F28*(1-'Dep r by equipment nipa tables'!$D20)+'Investment from Nipa Tables'!AY23/Prices!F53*100</f>
        <v>4943.8197826785317</v>
      </c>
      <c r="H28" s="35">
        <f>+G28*(1-'Dep r by equipment nipa tables'!$D20)+'Investment from Nipa Tables'!AZ23/Prices!G53*100</f>
        <v>5318.0380591475259</v>
      </c>
      <c r="I28" s="35">
        <f>+H28*(1-'Dep r by equipment nipa tables'!$D20)+'Investment from Nipa Tables'!BA23/Prices!H53*100</f>
        <v>5473.8692233925731</v>
      </c>
      <c r="J28" s="35">
        <f>+I28*(1-'Dep r by equipment nipa tables'!$D20)+'Investment from Nipa Tables'!BB23/Prices!I53*100</f>
        <v>5701.8188710305185</v>
      </c>
      <c r="K28" s="35">
        <f>+J28*(1-'Dep r by equipment nipa tables'!$D20)+'Investment from Nipa Tables'!BC23/Prices!J53*100</f>
        <v>5906.8701235679218</v>
      </c>
      <c r="L28" s="35">
        <f>+K28*(1-'Dep r by equipment nipa tables'!$D20)+'Investment from Nipa Tables'!BD23/Prices!K53*100</f>
        <v>6421.5637002207113</v>
      </c>
      <c r="M28" s="35">
        <f>+L28*(1-'Dep r by equipment nipa tables'!$D20)+'Investment from Nipa Tables'!BE23/Prices!L53*100</f>
        <v>6924.3019276767754</v>
      </c>
      <c r="N28" s="35">
        <f>+M28*(1-'Dep r by equipment nipa tables'!$D20)+'Investment from Nipa Tables'!BF23/Prices!M53*100</f>
        <v>7298.9838532914791</v>
      </c>
      <c r="O28" s="35">
        <f>+N28*(1-'Dep r by equipment nipa tables'!$D20)+'Investment from Nipa Tables'!BG23/Prices!N53*100</f>
        <v>7766.3159368703618</v>
      </c>
      <c r="P28" s="35">
        <f>+O28*(1-'Dep r by equipment nipa tables'!$D20)+'Investment from Nipa Tables'!BH23/Prices!O53*100</f>
        <v>8706.5323711004821</v>
      </c>
      <c r="Q28" s="35">
        <f>+P28*(1-'Dep r by equipment nipa tables'!$D20)+'Investment from Nipa Tables'!BI23/Prices!P53*100</f>
        <v>9546.2288252937033</v>
      </c>
      <c r="R28" s="35">
        <f>+Q28*(1-'Dep r by equipment nipa tables'!$D20)+'Investment from Nipa Tables'!BJ23/Prices!Q53*100</f>
        <v>10413.641226442265</v>
      </c>
      <c r="S28" s="35">
        <f>+R28*(1-'Dep r by equipment nipa tables'!$D20)+'Investment from Nipa Tables'!BK23/Prices!R53*100</f>
        <v>11497.726139748598</v>
      </c>
      <c r="T28" s="35">
        <f>+S28*(1-'Dep r by equipment nipa tables'!$D20)+'Investment from Nipa Tables'!BL23/Prices!S53*100</f>
        <v>12851.479684942558</v>
      </c>
      <c r="U28" s="35">
        <f>+T28*(1-'Dep r by equipment nipa tables'!$D20)+'Investment from Nipa Tables'!BM23/Prices!T53*100</f>
        <v>14341.736701823562</v>
      </c>
      <c r="V28" s="35">
        <f>+U28*(1-'Dep r by equipment nipa tables'!$D20)+'Investment from Nipa Tables'!BN23/Prices!U53*100</f>
        <v>15808.256363161636</v>
      </c>
      <c r="W28" s="35">
        <f>+V28*(1-'Dep r by equipment nipa tables'!$D20)+'Investment from Nipa Tables'!BO23/Prices!V53*100</f>
        <v>17510.099599029858</v>
      </c>
      <c r="X28" s="35">
        <f>+W28*(1-'Dep r by equipment nipa tables'!$D20)+'Investment from Nipa Tables'!BP23/Prices!W53*100</f>
        <v>18726.344073671742</v>
      </c>
      <c r="Y28" s="35">
        <f>+X28*(1-'Dep r by equipment nipa tables'!$D20)+'Investment from Nipa Tables'!BQ23/Prices!X53*100</f>
        <v>20009.668948880117</v>
      </c>
      <c r="Z28" s="35">
        <f>+Y28*(1-'Dep r by equipment nipa tables'!$D20)+'Investment from Nipa Tables'!BR23/Prices!Y53*100</f>
        <v>21441.249724005309</v>
      </c>
      <c r="AA28" s="35">
        <f>+Z28*(1-'Dep r by equipment nipa tables'!$D20)+'Investment from Nipa Tables'!BS23/Prices!Z53*100</f>
        <v>22950.499073830295</v>
      </c>
      <c r="AB28" s="35">
        <f>+AA28*(1-'Dep r by equipment nipa tables'!$D20)+'Investment from Nipa Tables'!BT23/Prices!AA53*100</f>
        <v>24179.690079759715</v>
      </c>
      <c r="AC28" s="35">
        <f>+AB28*(1-'Dep r by equipment nipa tables'!$D20)+'Investment from Nipa Tables'!BU23/Prices!AB53*100</f>
        <v>25573.399133622625</v>
      </c>
      <c r="AD28" s="35">
        <f>+AC28*(1-'Dep r by equipment nipa tables'!$D20)+'Investment from Nipa Tables'!BV23/Prices!AC53*100</f>
        <v>27834.153487189269</v>
      </c>
      <c r="AE28" s="35">
        <f>+AD28*(1-'Dep r by equipment nipa tables'!$D20)+'Investment from Nipa Tables'!BW23/Prices!AD53*100</f>
        <v>30920.108235736814</v>
      </c>
      <c r="AF28" s="35">
        <f>+AE28*(1-'Dep r by equipment nipa tables'!$D20)+'Investment from Nipa Tables'!BX23/Prices!AE53*100</f>
        <v>32020.487107089146</v>
      </c>
      <c r="AG28" s="35">
        <f>+AF28*(1-'Dep r by equipment nipa tables'!$D20)+'Investment from Nipa Tables'!BY23/Prices!AF53*100</f>
        <v>33518.913455501592</v>
      </c>
      <c r="AH28" s="35">
        <f>+AG28*(1-'Dep r by equipment nipa tables'!$D20)+'Investment from Nipa Tables'!BZ23/Prices!AG53*100</f>
        <v>35876.298803949008</v>
      </c>
      <c r="AI28" s="35">
        <f>+AH28*(1-'Dep r by equipment nipa tables'!$D20)+'Investment from Nipa Tables'!CA23/Prices!AH53*100</f>
        <v>39660.041771215794</v>
      </c>
      <c r="AJ28" s="35">
        <f>+AI28*(1-'Dep r by equipment nipa tables'!$D20)+'Investment from Nipa Tables'!CB23/Prices!AI53*100</f>
        <v>44810.115976939152</v>
      </c>
      <c r="AK28" s="35">
        <f>+AJ28*(1-'Dep r by equipment nipa tables'!$D20)+'Investment from Nipa Tables'!CC23/Prices!AJ53*100</f>
        <v>49697.289039737618</v>
      </c>
      <c r="AL28" s="35">
        <f>+AK28*(1-'Dep r by equipment nipa tables'!$D20)+'Investment from Nipa Tables'!CD23/Prices!AK53*100</f>
        <v>54692.838809075052</v>
      </c>
      <c r="AM28" s="35">
        <f>+AL28*(1-'Dep r by equipment nipa tables'!$D20)+'Investment from Nipa Tables'!CE23/Prices!AL53*100</f>
        <v>59396.75491873268</v>
      </c>
      <c r="AN28" s="35">
        <f>+AM28*(1-'Dep r by equipment nipa tables'!$D20)+'Investment from Nipa Tables'!CF23/Prices!AM53*100</f>
        <v>63137.485778436232</v>
      </c>
      <c r="AO28" s="35">
        <f>+AN28*(1-'Dep r by equipment nipa tables'!$D20)+'Investment from Nipa Tables'!CG23/Prices!AN53*100</f>
        <v>67222.423262349213</v>
      </c>
      <c r="AP28" s="35">
        <f>+AO28*(1-'Dep r by equipment nipa tables'!$D20)+'Investment from Nipa Tables'!CH23/Prices!AO53*100</f>
        <v>71579.930487820355</v>
      </c>
      <c r="AQ28" s="35">
        <f>+AP28*(1-'Dep r by equipment nipa tables'!$D20)+'Investment from Nipa Tables'!CI23/Prices!AP53*100</f>
        <v>76247.802161281405</v>
      </c>
      <c r="AR28" s="35">
        <f>+AQ28*(1-'Dep r by equipment nipa tables'!$D20)+'Investment from Nipa Tables'!CJ23/Prices!AQ53*100</f>
        <v>81352.036243552007</v>
      </c>
      <c r="AS28" s="35">
        <f>+AR28*(1-'Dep r by equipment nipa tables'!$D20)+'Investment from Nipa Tables'!CK23/Prices!AR53*100</f>
        <v>86680.043940279516</v>
      </c>
      <c r="AT28" s="35">
        <f>+AS28*(1-'Dep r by equipment nipa tables'!$D20)+'Investment from Nipa Tables'!CL23/Prices!AS53*100</f>
        <v>92231.784346436936</v>
      </c>
      <c r="AU28" s="35">
        <f>+AT28*(1-'Dep r by equipment nipa tables'!$D20)+'Investment from Nipa Tables'!CM23/Prices!AT53*100</f>
        <v>96588.206525885005</v>
      </c>
      <c r="AV28" s="35">
        <f>+AU28*(1-'Dep r by equipment nipa tables'!$D20)+'Investment from Nipa Tables'!CN23/Prices!AU53*100</f>
        <v>99836.806690697762</v>
      </c>
      <c r="AW28" s="35">
        <f>+AV28*(1-'Dep r by equipment nipa tables'!$D20)+'Investment from Nipa Tables'!CO23/Prices!AV53*100</f>
        <v>102766.33414811399</v>
      </c>
      <c r="AX28" s="35">
        <f>+AW28*(1-'Dep r by equipment nipa tables'!$D20)+'Investment from Nipa Tables'!CP23/Prices!AW53*100</f>
        <v>108317.67176377424</v>
      </c>
      <c r="AY28" s="35">
        <f>+AX28*(1-'Dep r by equipment nipa tables'!$D20)+'Investment from Nipa Tables'!CQ23/Prices!AX53*100</f>
        <v>115291.65346515589</v>
      </c>
      <c r="AZ28" s="35">
        <f>+AY28*(1-'Dep r by equipment nipa tables'!$D20)+'Investment from Nipa Tables'!CR23/Prices!AY53*100</f>
        <v>123080.38360189708</v>
      </c>
      <c r="BA28" s="35">
        <f>+AZ28*(1-'Dep r by equipment nipa tables'!$D20)+'Investment from Nipa Tables'!CS23/Prices!AZ53*100</f>
        <v>131811.26595712203</v>
      </c>
      <c r="BB28" s="35">
        <f>+BA28*(1-'Dep r by equipment nipa tables'!$D20)+'Investment from Nipa Tables'!CT23/Prices!BA53*100</f>
        <v>141485.43172175091</v>
      </c>
      <c r="BC28" s="35">
        <f>+BB28*(1-'Dep r by equipment nipa tables'!$D20)+'Investment from Nipa Tables'!CU23/Prices!BB53*100</f>
        <v>152467.49022541961</v>
      </c>
      <c r="BD28" s="35">
        <f>+BC28*(1-'Dep r by equipment nipa tables'!$D20)+'Investment from Nipa Tables'!CV23/Prices!BC53*100</f>
        <v>164057.89564783504</v>
      </c>
      <c r="BE28" s="35">
        <f>+BD28*(1-'Dep r by equipment nipa tables'!$D20)+'Investment from Nipa Tables'!CW23/Prices!BD53*100</f>
        <v>176654.64769750735</v>
      </c>
      <c r="BF28" s="35">
        <f>+BE28*(1-'Dep r by equipment nipa tables'!$D20)+'Investment from Nipa Tables'!CX23/Prices!BE53*100</f>
        <v>188940.51463135646</v>
      </c>
      <c r="BG28" s="35">
        <f>+BF28*(1-'Dep r by equipment nipa tables'!$D20)+'Investment from Nipa Tables'!CY23/Prices!BF53*100</f>
        <v>202830.60497981979</v>
      </c>
      <c r="BH28" s="35">
        <f>+BG28*(1-'Dep r by equipment nipa tables'!$D20)+'Investment from Nipa Tables'!CZ23/Prices!BG53*100</f>
        <v>220528.3005970121</v>
      </c>
      <c r="BI28" s="35">
        <f>+BH28*(1-'Dep r by equipment nipa tables'!$D20)+'Investment from Nipa Tables'!DA23/Prices!BH53*100</f>
        <v>239725.98401457912</v>
      </c>
      <c r="BJ28" s="35">
        <f>+BI28*(1-'Dep r by equipment nipa tables'!$D20)+'Investment from Nipa Tables'!DB23/Prices!BI53*100</f>
        <v>261380.72468026023</v>
      </c>
      <c r="BK28" s="35">
        <f>+BJ28*(1-'Dep r by equipment nipa tables'!$D20)+'Investment from Nipa Tables'!DC23/Prices!BJ53*100</f>
        <v>282761.29215808318</v>
      </c>
      <c r="BL28" s="35">
        <f>+BK28*(1-'Dep r by equipment nipa tables'!$D20)+'Investment from Nipa Tables'!DD23/Prices!BK53*100</f>
        <v>301721.28790063964</v>
      </c>
      <c r="BM28" s="35">
        <f>+BL28*(1-'Dep r by equipment nipa tables'!$D20)+'Investment from Nipa Tables'!DE23/Prices!BL53*100</f>
        <v>314947.88935066352</v>
      </c>
      <c r="BN28" s="35">
        <f>+BM28*(1-'Dep r by equipment nipa tables'!$D20)+'Investment from Nipa Tables'!DF23/Prices!BM53*100</f>
        <v>317721.06524931081</v>
      </c>
      <c r="BO28" s="35">
        <f>+BN28*(1-'Dep r by equipment nipa tables'!$D20)+'Investment from Nipa Tables'!DG23/Prices!BN53*100</f>
        <v>320700.25007189059</v>
      </c>
      <c r="BP28" s="35">
        <f>+BO28*(1-'Dep r by equipment nipa tables'!$D20)+'Investment from Nipa Tables'!DH23/Prices!BO53*100</f>
        <v>326773.63752444834</v>
      </c>
      <c r="BQ28" s="35">
        <f>+BP28*(1-'Dep r by equipment nipa tables'!$D20)+'Investment from Nipa Tables'!DI23/Prices!BP53*100</f>
        <v>328404.79015137185</v>
      </c>
      <c r="BR28" s="35">
        <f>+BQ28*(1-'Dep r by equipment nipa tables'!$D20)+'Investment from Nipa Tables'!DJ23/Prices!BQ53*100</f>
        <v>334825.31618522655</v>
      </c>
      <c r="BS28" s="35">
        <f>+BR28*(1-'Dep r by equipment nipa tables'!$D20)+'Investment from Nipa Tables'!DK23/Prices!BR53*100</f>
        <v>343914.84470446192</v>
      </c>
      <c r="BT28" s="35">
        <f>+BS28*(1-'Dep r by equipment nipa tables'!$D20)+'Investment from Nipa Tables'!DL23/Prices!BS53*100</f>
        <v>355348.96627435565</v>
      </c>
    </row>
    <row r="29" spans="1:72" x14ac:dyDescent="0.25">
      <c r="A29" s="29">
        <v>11</v>
      </c>
      <c r="B29" t="s">
        <v>83</v>
      </c>
      <c r="C29" s="35">
        <f>+'Initial Stock'!E26/Prices!C54*100</f>
        <v>2012.5352193663389</v>
      </c>
      <c r="D29" s="35">
        <f>+C29*(1-'Dep r by equipment nipa tables'!$D21)+'Investment from Nipa Tables'!AV24/Prices!C54*100</f>
        <v>2662.2965901903285</v>
      </c>
      <c r="E29" s="35">
        <f>+D29*(1-'Dep r by equipment nipa tables'!$D21)+'Investment from Nipa Tables'!AW24/Prices!D54*100</f>
        <v>3278.7584652540522</v>
      </c>
      <c r="F29" s="35">
        <f>+E29*(1-'Dep r by equipment nipa tables'!$D21)+'Investment from Nipa Tables'!AX24/Prices!E54*100</f>
        <v>3625.3887319825926</v>
      </c>
      <c r="G29" s="35">
        <f>+F29*(1-'Dep r by equipment nipa tables'!$D21)+'Investment from Nipa Tables'!AY24/Prices!F54*100</f>
        <v>4005.232590607161</v>
      </c>
      <c r="H29" s="35">
        <f>+G29*(1-'Dep r by equipment nipa tables'!$D21)+'Investment from Nipa Tables'!AZ24/Prices!G54*100</f>
        <v>4398.0995770407962</v>
      </c>
      <c r="I29" s="35">
        <f>+H29*(1-'Dep r by equipment nipa tables'!$D21)+'Investment from Nipa Tables'!BA24/Prices!H54*100</f>
        <v>4743.8439076672075</v>
      </c>
      <c r="J29" s="35">
        <f>+I29*(1-'Dep r by equipment nipa tables'!$D21)+'Investment from Nipa Tables'!BB24/Prices!I54*100</f>
        <v>5124.9473874819396</v>
      </c>
      <c r="K29" s="35">
        <f>+J29*(1-'Dep r by equipment nipa tables'!$D21)+'Investment from Nipa Tables'!BC24/Prices!J54*100</f>
        <v>5395.2414884119171</v>
      </c>
      <c r="L29" s="35">
        <f>+K29*(1-'Dep r by equipment nipa tables'!$D21)+'Investment from Nipa Tables'!BD24/Prices!K54*100</f>
        <v>5765.6475422899284</v>
      </c>
      <c r="M29" s="35">
        <f>+L29*(1-'Dep r by equipment nipa tables'!$D21)+'Investment from Nipa Tables'!BE24/Prices!L54*100</f>
        <v>6280.071644069576</v>
      </c>
      <c r="N29" s="35">
        <f>+M29*(1-'Dep r by equipment nipa tables'!$D21)+'Investment from Nipa Tables'!BF24/Prices!M54*100</f>
        <v>7062.9773559813602</v>
      </c>
      <c r="O29" s="35">
        <f>+N29*(1-'Dep r by equipment nipa tables'!$D21)+'Investment from Nipa Tables'!BG24/Prices!N54*100</f>
        <v>7638.330282820566</v>
      </c>
      <c r="P29" s="35">
        <f>+O29*(1-'Dep r by equipment nipa tables'!$D21)+'Investment from Nipa Tables'!BH24/Prices!O54*100</f>
        <v>8055.5081208368738</v>
      </c>
      <c r="Q29" s="35">
        <f>+P29*(1-'Dep r by equipment nipa tables'!$D21)+'Investment from Nipa Tables'!BI24/Prices!P54*100</f>
        <v>8387.0513132896158</v>
      </c>
      <c r="R29" s="35">
        <f>+Q29*(1-'Dep r by equipment nipa tables'!$D21)+'Investment from Nipa Tables'!BJ24/Prices!Q54*100</f>
        <v>8391.2492789199405</v>
      </c>
      <c r="S29" s="35">
        <f>+R29*(1-'Dep r by equipment nipa tables'!$D21)+'Investment from Nipa Tables'!BK24/Prices!R54*100</f>
        <v>8243.6583853172906</v>
      </c>
      <c r="T29" s="35">
        <f>+S29*(1-'Dep r by equipment nipa tables'!$D21)+'Investment from Nipa Tables'!BL24/Prices!S54*100</f>
        <v>8188.8376868463893</v>
      </c>
      <c r="U29" s="35">
        <f>+T29*(1-'Dep r by equipment nipa tables'!$D21)+'Investment from Nipa Tables'!BM24/Prices!T54*100</f>
        <v>8138.2293560386588</v>
      </c>
      <c r="V29" s="35">
        <f>+U29*(1-'Dep r by equipment nipa tables'!$D21)+'Investment from Nipa Tables'!BN24/Prices!U54*100</f>
        <v>8126.460202790623</v>
      </c>
      <c r="W29" s="35">
        <f>+V29*(1-'Dep r by equipment nipa tables'!$D21)+'Investment from Nipa Tables'!BO24/Prices!V54*100</f>
        <v>8526.379394477095</v>
      </c>
      <c r="X29" s="35">
        <f>+W29*(1-'Dep r by equipment nipa tables'!$D21)+'Investment from Nipa Tables'!BP24/Prices!W54*100</f>
        <v>8764.2900919539425</v>
      </c>
      <c r="Y29" s="35">
        <f>+X29*(1-'Dep r by equipment nipa tables'!$D21)+'Investment from Nipa Tables'!BQ24/Prices!X54*100</f>
        <v>8856.0524283407194</v>
      </c>
      <c r="Z29" s="35">
        <f>+Y29*(1-'Dep r by equipment nipa tables'!$D21)+'Investment from Nipa Tables'!BR24/Prices!Y54*100</f>
        <v>9213.5754385981418</v>
      </c>
      <c r="AA29" s="35">
        <f>+Z29*(1-'Dep r by equipment nipa tables'!$D21)+'Investment from Nipa Tables'!BS24/Prices!Z54*100</f>
        <v>9248.6646381502142</v>
      </c>
      <c r="AB29" s="35">
        <f>+AA29*(1-'Dep r by equipment nipa tables'!$D21)+'Investment from Nipa Tables'!BT24/Prices!AA54*100</f>
        <v>9112.9361163359135</v>
      </c>
      <c r="AC29" s="35">
        <f>+AB29*(1-'Dep r by equipment nipa tables'!$D21)+'Investment from Nipa Tables'!BU24/Prices!AB54*100</f>
        <v>9275.6153601332644</v>
      </c>
      <c r="AD29" s="35">
        <f>+AC29*(1-'Dep r by equipment nipa tables'!$D21)+'Investment from Nipa Tables'!BV24/Prices!AC54*100</f>
        <v>10168.563139401342</v>
      </c>
      <c r="AE29" s="35">
        <f>+AD29*(1-'Dep r by equipment nipa tables'!$D21)+'Investment from Nipa Tables'!BW24/Prices!AD54*100</f>
        <v>11651.038573729809</v>
      </c>
      <c r="AF29" s="35">
        <f>+AE29*(1-'Dep r by equipment nipa tables'!$D21)+'Investment from Nipa Tables'!BX24/Prices!AE54*100</f>
        <v>12343.805355077195</v>
      </c>
      <c r="AG29" s="35">
        <f>+AF29*(1-'Dep r by equipment nipa tables'!$D21)+'Investment from Nipa Tables'!BY24/Prices!AF54*100</f>
        <v>13426.911149019124</v>
      </c>
      <c r="AH29" s="35">
        <f>+AG29*(1-'Dep r by equipment nipa tables'!$D21)+'Investment from Nipa Tables'!BZ24/Prices!AG54*100</f>
        <v>14325.441214694387</v>
      </c>
      <c r="AI29" s="35">
        <f>+AH29*(1-'Dep r by equipment nipa tables'!$D21)+'Investment from Nipa Tables'!CA24/Prices!AH54*100</f>
        <v>16794.119637238971</v>
      </c>
      <c r="AJ29" s="35">
        <f>+AI29*(1-'Dep r by equipment nipa tables'!$D21)+'Investment from Nipa Tables'!CB24/Prices!AI54*100</f>
        <v>20152.492362705838</v>
      </c>
      <c r="AK29" s="35">
        <f>+AJ29*(1-'Dep r by equipment nipa tables'!$D21)+'Investment from Nipa Tables'!CC24/Prices!AJ54*100</f>
        <v>23472.319099025823</v>
      </c>
      <c r="AL29" s="35">
        <f>+AK29*(1-'Dep r by equipment nipa tables'!$D21)+'Investment from Nipa Tables'!CD24/Prices!AK54*100</f>
        <v>26592.281827825642</v>
      </c>
      <c r="AM29" s="35">
        <f>+AL29*(1-'Dep r by equipment nipa tables'!$D21)+'Investment from Nipa Tables'!CE24/Prices!AL54*100</f>
        <v>27342.88456924435</v>
      </c>
      <c r="AN29" s="35">
        <f>+AM29*(1-'Dep r by equipment nipa tables'!$D21)+'Investment from Nipa Tables'!CF24/Prices!AM54*100</f>
        <v>31189.095764484584</v>
      </c>
      <c r="AO29" s="35">
        <f>+AN29*(1-'Dep r by equipment nipa tables'!$D21)+'Investment from Nipa Tables'!CG24/Prices!AN54*100</f>
        <v>35510.649294887451</v>
      </c>
      <c r="AP29" s="35">
        <f>+AO29*(1-'Dep r by equipment nipa tables'!$D21)+'Investment from Nipa Tables'!CH24/Prices!AO54*100</f>
        <v>38879.321740408079</v>
      </c>
      <c r="AQ29" s="35">
        <f>+AP29*(1-'Dep r by equipment nipa tables'!$D21)+'Investment from Nipa Tables'!CI24/Prices!AP54*100</f>
        <v>42553.377417041258</v>
      </c>
      <c r="AR29" s="35">
        <f>+AQ29*(1-'Dep r by equipment nipa tables'!$D21)+'Investment from Nipa Tables'!CJ24/Prices!AQ54*100</f>
        <v>41479.99211455261</v>
      </c>
      <c r="AS29" s="35">
        <f>+AR29*(1-'Dep r by equipment nipa tables'!$D21)+'Investment from Nipa Tables'!CK24/Prices!AR54*100</f>
        <v>39779.110488892962</v>
      </c>
      <c r="AT29" s="35">
        <f>+AS29*(1-'Dep r by equipment nipa tables'!$D21)+'Investment from Nipa Tables'!CL24/Prices!AS54*100</f>
        <v>38818.558460264663</v>
      </c>
      <c r="AU29" s="35">
        <f>+AT29*(1-'Dep r by equipment nipa tables'!$D21)+'Investment from Nipa Tables'!CM24/Prices!AT54*100</f>
        <v>36903.801755677916</v>
      </c>
      <c r="AV29" s="35">
        <f>+AU29*(1-'Dep r by equipment nipa tables'!$D21)+'Investment from Nipa Tables'!CN24/Prices!AU54*100</f>
        <v>34982.874718601197</v>
      </c>
      <c r="AW29" s="35">
        <f>+AV29*(1-'Dep r by equipment nipa tables'!$D21)+'Investment from Nipa Tables'!CO24/Prices!AV54*100</f>
        <v>33848.315161409351</v>
      </c>
      <c r="AX29" s="35">
        <f>+AW29*(1-'Dep r by equipment nipa tables'!$D21)+'Investment from Nipa Tables'!CP24/Prices!AW54*100</f>
        <v>33324.18047329093</v>
      </c>
      <c r="AY29" s="35">
        <f>+AX29*(1-'Dep r by equipment nipa tables'!$D21)+'Investment from Nipa Tables'!CQ24/Prices!AX54*100</f>
        <v>32865.569829210268</v>
      </c>
      <c r="AZ29" s="35">
        <f>+AY29*(1-'Dep r by equipment nipa tables'!$D21)+'Investment from Nipa Tables'!CR24/Prices!AY54*100</f>
        <v>32547.059586907857</v>
      </c>
      <c r="BA29" s="35">
        <f>+AZ29*(1-'Dep r by equipment nipa tables'!$D21)+'Investment from Nipa Tables'!CS24/Prices!AZ54*100</f>
        <v>32432.628812910269</v>
      </c>
      <c r="BB29" s="35">
        <f>+BA29*(1-'Dep r by equipment nipa tables'!$D21)+'Investment from Nipa Tables'!CT24/Prices!BA54*100</f>
        <v>32293.151049497828</v>
      </c>
      <c r="BC29" s="35">
        <f>+BB29*(1-'Dep r by equipment nipa tables'!$D21)+'Investment from Nipa Tables'!CU24/Prices!BB54*100</f>
        <v>31575.714891964893</v>
      </c>
      <c r="BD29" s="35">
        <f>+BC29*(1-'Dep r by equipment nipa tables'!$D21)+'Investment from Nipa Tables'!CV24/Prices!BC54*100</f>
        <v>29580.228602988049</v>
      </c>
      <c r="BE29" s="35">
        <f>+BD29*(1-'Dep r by equipment nipa tables'!$D21)+'Investment from Nipa Tables'!CW24/Prices!BD54*100</f>
        <v>28091.870198624074</v>
      </c>
      <c r="BF29" s="35">
        <f>+BE29*(1-'Dep r by equipment nipa tables'!$D21)+'Investment from Nipa Tables'!CX24/Prices!BE54*100</f>
        <v>27864.513093038782</v>
      </c>
      <c r="BG29" s="35">
        <f>+BF29*(1-'Dep r by equipment nipa tables'!$D21)+'Investment from Nipa Tables'!CY24/Prices!BF54*100</f>
        <v>28080.313833288354</v>
      </c>
      <c r="BH29" s="35">
        <f>+BG29*(1-'Dep r by equipment nipa tables'!$D21)+'Investment from Nipa Tables'!CZ24/Prices!BG54*100</f>
        <v>31156.138744559885</v>
      </c>
      <c r="BI29" s="35">
        <f>+BH29*(1-'Dep r by equipment nipa tables'!$D21)+'Investment from Nipa Tables'!DA24/Prices!BH54*100</f>
        <v>33937.01540659921</v>
      </c>
      <c r="BJ29" s="35">
        <f>+BI29*(1-'Dep r by equipment nipa tables'!$D21)+'Investment from Nipa Tables'!DB24/Prices!BI54*100</f>
        <v>36433.885420296603</v>
      </c>
      <c r="BK29" s="35">
        <f>+BJ29*(1-'Dep r by equipment nipa tables'!$D21)+'Investment from Nipa Tables'!DC24/Prices!BJ54*100</f>
        <v>38842.709890171085</v>
      </c>
      <c r="BL29" s="35">
        <f>+BK29*(1-'Dep r by equipment nipa tables'!$D21)+'Investment from Nipa Tables'!DD24/Prices!BK54*100</f>
        <v>36321.26675479905</v>
      </c>
      <c r="BM29" s="35">
        <f>+BL29*(1-'Dep r by equipment nipa tables'!$D21)+'Investment from Nipa Tables'!DE24/Prices!BL54*100</f>
        <v>34573.445723518525</v>
      </c>
      <c r="BN29" s="35">
        <f>+BM29*(1-'Dep r by equipment nipa tables'!$D21)+'Investment from Nipa Tables'!DF24/Prices!BM54*100</f>
        <v>32094.225493285194</v>
      </c>
      <c r="BO29" s="35">
        <f>+BN29*(1-'Dep r by equipment nipa tables'!$D21)+'Investment from Nipa Tables'!DG24/Prices!BN54*100</f>
        <v>29786.463420862194</v>
      </c>
      <c r="BP29" s="35">
        <f>+BO29*(1-'Dep r by equipment nipa tables'!$D21)+'Investment from Nipa Tables'!DH24/Prices!BO54*100</f>
        <v>27573.550938464203</v>
      </c>
      <c r="BQ29" s="35">
        <f>+BP29*(1-'Dep r by equipment nipa tables'!$D21)+'Investment from Nipa Tables'!DI24/Prices!BP54*100</f>
        <v>26399.906178941252</v>
      </c>
      <c r="BR29" s="35">
        <f>+BQ29*(1-'Dep r by equipment nipa tables'!$D21)+'Investment from Nipa Tables'!DJ24/Prices!BQ54*100</f>
        <v>25272.714466584355</v>
      </c>
      <c r="BS29" s="35">
        <f>+BR29*(1-'Dep r by equipment nipa tables'!$D21)+'Investment from Nipa Tables'!DK24/Prices!BR54*100</f>
        <v>24590.558179310221</v>
      </c>
      <c r="BT29" s="35">
        <f>+BS29*(1-'Dep r by equipment nipa tables'!$D21)+'Investment from Nipa Tables'!DL24/Prices!BS54*100</f>
        <v>24025.420359826243</v>
      </c>
    </row>
    <row r="30" spans="1:72" x14ac:dyDescent="0.25">
      <c r="A30" s="29">
        <v>4</v>
      </c>
      <c r="B30" t="s">
        <v>57</v>
      </c>
      <c r="C30" s="35">
        <f>+'Initial Stock'!E27/Prices!C55*100</f>
        <v>0</v>
      </c>
      <c r="D30" s="35">
        <f>+C30*(1-'Dep r by equipment nipa tables'!$D22)+'Investment from Nipa Tables'!AV25/Prices!C55*100</f>
        <v>0</v>
      </c>
      <c r="E30" s="35">
        <f>+D30*(1-'Dep r by equipment nipa tables'!$D22)+'Investment from Nipa Tables'!AW25/Prices!D55*100</f>
        <v>0</v>
      </c>
      <c r="F30" s="35">
        <f>+E30*(1-'Dep r by equipment nipa tables'!$D22)+'Investment from Nipa Tables'!AX25/Prices!E55*100</f>
        <v>0</v>
      </c>
      <c r="G30" s="35">
        <f>+F30*(1-'Dep r by equipment nipa tables'!$D22)+'Investment from Nipa Tables'!AY25/Prices!F55*100</f>
        <v>0</v>
      </c>
      <c r="H30" s="35">
        <f>+G30*(1-'Dep r by equipment nipa tables'!$D22)+'Investment from Nipa Tables'!AZ25/Prices!G55*100</f>
        <v>0</v>
      </c>
      <c r="I30" s="35">
        <f>+H30*(1-'Dep r by equipment nipa tables'!$D22)+'Investment from Nipa Tables'!BA25/Prices!H55*100</f>
        <v>0</v>
      </c>
      <c r="J30" s="35">
        <f>+I30*(1-'Dep r by equipment nipa tables'!$D22)+'Investment from Nipa Tables'!BB25/Prices!I55*100</f>
        <v>0</v>
      </c>
      <c r="K30" s="35">
        <f>+J30*(1-'Dep r by equipment nipa tables'!$D22)+'Investment from Nipa Tables'!BC25/Prices!J55*100</f>
        <v>0</v>
      </c>
      <c r="L30" s="35">
        <f>+K30*(1-'Dep r by equipment nipa tables'!$D22)+'Investment from Nipa Tables'!BD25/Prices!K55*100</f>
        <v>0</v>
      </c>
      <c r="M30" s="35">
        <f>+L30*(1-'Dep r by equipment nipa tables'!$D22)+'Investment from Nipa Tables'!BE25/Prices!L55*100</f>
        <v>0</v>
      </c>
      <c r="N30" s="35">
        <f>+M30*(1-'Dep r by equipment nipa tables'!$D22)+'Investment from Nipa Tables'!BF25/Prices!M55*100</f>
        <v>0</v>
      </c>
      <c r="O30" s="35">
        <f>+N30*(1-'Dep r by equipment nipa tables'!$D22)+'Investment from Nipa Tables'!BG25/Prices!N55*100</f>
        <v>1.9342477239560712E-4</v>
      </c>
      <c r="P30" s="35">
        <f>+O30*(1-'Dep r by equipment nipa tables'!$D22)+'Investment from Nipa Tables'!BH25/Prices!O55*100</f>
        <v>1.4558656671262121E-3</v>
      </c>
      <c r="Q30" s="35">
        <f>+P30*(1-'Dep r by equipment nipa tables'!$D22)+'Investment from Nipa Tables'!BI25/Prices!P55*100</f>
        <v>1.5995798182121334E-2</v>
      </c>
      <c r="R30" s="35">
        <f>+Q30*(1-'Dep r by equipment nipa tables'!$D22)+'Investment from Nipa Tables'!BJ25/Prices!Q55*100</f>
        <v>3.8600200622074518E-2</v>
      </c>
      <c r="S30" s="35">
        <f>+R30*(1-'Dep r by equipment nipa tables'!$D22)+'Investment from Nipa Tables'!BK25/Prices!R55*100</f>
        <v>8.378515424760008E-2</v>
      </c>
      <c r="T30" s="35">
        <f>+S30*(1-'Dep r by equipment nipa tables'!$D22)+'Investment from Nipa Tables'!BL25/Prices!S55*100</f>
        <v>0.21966920127939643</v>
      </c>
      <c r="U30" s="35">
        <f>+T30*(1-'Dep r by equipment nipa tables'!$D22)+'Investment from Nipa Tables'!BM25/Prices!T55*100</f>
        <v>0.34659037002675164</v>
      </c>
      <c r="V30" s="35">
        <f>+U30*(1-'Dep r by equipment nipa tables'!$D22)+'Investment from Nipa Tables'!BN25/Prices!U55*100</f>
        <v>0.52670049512660277</v>
      </c>
      <c r="W30" s="35">
        <f>+V30*(1-'Dep r by equipment nipa tables'!$D22)+'Investment from Nipa Tables'!BO25/Prices!V55*100</f>
        <v>0.84230697937559151</v>
      </c>
      <c r="X30" s="35">
        <f>+W30*(1-'Dep r by equipment nipa tables'!$D22)+'Investment from Nipa Tables'!BP25/Prices!W55*100</f>
        <v>1.4599374612189151</v>
      </c>
      <c r="Y30" s="35">
        <f>+X30*(1-'Dep r by equipment nipa tables'!$D22)+'Investment from Nipa Tables'!BQ25/Prices!X55*100</f>
        <v>2.138218271895262</v>
      </c>
      <c r="Z30" s="35">
        <f>+Y30*(1-'Dep r by equipment nipa tables'!$D22)+'Investment from Nipa Tables'!BR25/Prices!Y55*100</f>
        <v>3.280179477561024</v>
      </c>
      <c r="AA30" s="35">
        <f>+Z30*(1-'Dep r by equipment nipa tables'!$D22)+'Investment from Nipa Tables'!BS25/Prices!Z55*100</f>
        <v>4.4984208192842958</v>
      </c>
      <c r="AB30" s="35">
        <f>+AA30*(1-'Dep r by equipment nipa tables'!$D22)+'Investment from Nipa Tables'!BT25/Prices!AA55*100</f>
        <v>6.008432717271579</v>
      </c>
      <c r="AC30" s="35">
        <f>+AB30*(1-'Dep r by equipment nipa tables'!$D22)+'Investment from Nipa Tables'!BU25/Prices!AB55*100</f>
        <v>9.2045701127489785</v>
      </c>
      <c r="AD30" s="35">
        <f>+AC30*(1-'Dep r by equipment nipa tables'!$D22)+'Investment from Nipa Tables'!BV25/Prices!AC55*100</f>
        <v>11.364447547163834</v>
      </c>
      <c r="AE30" s="35">
        <f>+AD30*(1-'Dep r by equipment nipa tables'!$D22)+'Investment from Nipa Tables'!BW25/Prices!AD55*100</f>
        <v>14.840792658007377</v>
      </c>
      <c r="AF30" s="35">
        <f>+AE30*(1-'Dep r by equipment nipa tables'!$D22)+'Investment from Nipa Tables'!BX25/Prices!AE55*100</f>
        <v>17.027682796811405</v>
      </c>
      <c r="AG30" s="35">
        <f>+AF30*(1-'Dep r by equipment nipa tables'!$D22)+'Investment from Nipa Tables'!BY25/Prices!AF55*100</f>
        <v>21.384699771671428</v>
      </c>
      <c r="AH30" s="35">
        <f>+AG30*(1-'Dep r by equipment nipa tables'!$D22)+'Investment from Nipa Tables'!BZ25/Prices!AG55*100</f>
        <v>28.980236704726813</v>
      </c>
      <c r="AI30" s="35">
        <f>+AH30*(1-'Dep r by equipment nipa tables'!$D22)+'Investment from Nipa Tables'!CA25/Prices!AH55*100</f>
        <v>51.712869101739017</v>
      </c>
      <c r="AJ30" s="35">
        <f>+AI30*(1-'Dep r by equipment nipa tables'!$D22)+'Investment from Nipa Tables'!CB25/Prices!AI55*100</f>
        <v>86.318237005117126</v>
      </c>
      <c r="AK30" s="35">
        <f>+AJ30*(1-'Dep r by equipment nipa tables'!$D22)+'Investment from Nipa Tables'!CC25/Prices!AJ55*100</f>
        <v>133.90830537500045</v>
      </c>
      <c r="AL30" s="35">
        <f>+AK30*(1-'Dep r by equipment nipa tables'!$D22)+'Investment from Nipa Tables'!CD25/Prices!AK55*100</f>
        <v>216.22305393884437</v>
      </c>
      <c r="AM30" s="35">
        <f>+AL30*(1-'Dep r by equipment nipa tables'!$D22)+'Investment from Nipa Tables'!CE25/Prices!AL55*100</f>
        <v>265.30285978417527</v>
      </c>
      <c r="AN30" s="35">
        <f>+AM30*(1-'Dep r by equipment nipa tables'!$D22)+'Investment from Nipa Tables'!CF25/Prices!AM55*100</f>
        <v>355.90772055208612</v>
      </c>
      <c r="AO30" s="35">
        <f>+AN30*(1-'Dep r by equipment nipa tables'!$D22)+'Investment from Nipa Tables'!CG25/Prices!AN55*100</f>
        <v>513.69251561066926</v>
      </c>
      <c r="AP30" s="35">
        <f>+AO30*(1-'Dep r by equipment nipa tables'!$D22)+'Investment from Nipa Tables'!CH25/Prices!AO55*100</f>
        <v>708.09767742323629</v>
      </c>
      <c r="AQ30" s="35">
        <f>+AP30*(1-'Dep r by equipment nipa tables'!$D22)+'Investment from Nipa Tables'!CI25/Prices!AP55*100</f>
        <v>876.64439035739042</v>
      </c>
      <c r="AR30" s="35">
        <f>+AQ30*(1-'Dep r by equipment nipa tables'!$D22)+'Investment from Nipa Tables'!CJ25/Prices!AQ55*100</f>
        <v>1048.7194162005292</v>
      </c>
      <c r="AS30" s="35">
        <f>+AR30*(1-'Dep r by equipment nipa tables'!$D22)+'Investment from Nipa Tables'!CK25/Prices!AR55*100</f>
        <v>1209.8201566703301</v>
      </c>
      <c r="AT30" s="35">
        <f>+AS30*(1-'Dep r by equipment nipa tables'!$D22)+'Investment from Nipa Tables'!CL25/Prices!AS55*100</f>
        <v>1321.9076222753056</v>
      </c>
      <c r="AU30" s="35">
        <f>+AT30*(1-'Dep r by equipment nipa tables'!$D22)+'Investment from Nipa Tables'!CM25/Prices!AT55*100</f>
        <v>1366.9311047362817</v>
      </c>
      <c r="AV30" s="35">
        <f>+AU30*(1-'Dep r by equipment nipa tables'!$D22)+'Investment from Nipa Tables'!CN25/Prices!AU55*100</f>
        <v>1453.1943989103879</v>
      </c>
      <c r="AW30" s="35">
        <f>+AV30*(1-'Dep r by equipment nipa tables'!$D22)+'Investment from Nipa Tables'!CO25/Prices!AV55*100</f>
        <v>1407.9534441836263</v>
      </c>
      <c r="AX30" s="35">
        <f>+AW30*(1-'Dep r by equipment nipa tables'!$D22)+'Investment from Nipa Tables'!CP25/Prices!AW55*100</f>
        <v>1433.7935259132053</v>
      </c>
      <c r="AY30" s="35">
        <f>+AX30*(1-'Dep r by equipment nipa tables'!$D22)+'Investment from Nipa Tables'!CQ25/Prices!AX55*100</f>
        <v>1676.6159616121249</v>
      </c>
      <c r="AZ30" s="35">
        <f>+AY30*(1-'Dep r by equipment nipa tables'!$D22)+'Investment from Nipa Tables'!CR25/Prices!AY55*100</f>
        <v>2158.581003848748</v>
      </c>
      <c r="BA30" s="35">
        <f>+AZ30*(1-'Dep r by equipment nipa tables'!$D22)+'Investment from Nipa Tables'!CS25/Prices!AZ55*100</f>
        <v>3049.4021519705743</v>
      </c>
      <c r="BB30" s="35">
        <f>+BA30*(1-'Dep r by equipment nipa tables'!$D22)+'Investment from Nipa Tables'!CT25/Prices!BA55*100</f>
        <v>5068.4239642459688</v>
      </c>
      <c r="BC30" s="35">
        <f>+BB30*(1-'Dep r by equipment nipa tables'!$D22)+'Investment from Nipa Tables'!CU25/Prices!BB55*100</f>
        <v>7294.7146242225626</v>
      </c>
      <c r="BD30" s="35">
        <f>+BC30*(1-'Dep r by equipment nipa tables'!$D22)+'Investment from Nipa Tables'!CV25/Prices!BC55*100</f>
        <v>11401.763304597502</v>
      </c>
      <c r="BE30" s="35">
        <f>+BD30*(1-'Dep r by equipment nipa tables'!$D22)+'Investment from Nipa Tables'!CW25/Prices!BD55*100</f>
        <v>16482.89404099825</v>
      </c>
      <c r="BF30" s="35">
        <f>+BE30*(1-'Dep r by equipment nipa tables'!$D22)+'Investment from Nipa Tables'!CX25/Prices!BE55*100</f>
        <v>19356.852598498754</v>
      </c>
      <c r="BG30" s="35">
        <f>+BF30*(1-'Dep r by equipment nipa tables'!$D22)+'Investment from Nipa Tables'!CY25/Prices!BF55*100</f>
        <v>20726.628136830648</v>
      </c>
      <c r="BH30" s="35">
        <f>+BG30*(1-'Dep r by equipment nipa tables'!$D22)+'Investment from Nipa Tables'!CZ25/Prices!BG55*100</f>
        <v>22549.868942719841</v>
      </c>
      <c r="BI30" s="35">
        <f>+BH30*(1-'Dep r by equipment nipa tables'!$D22)+'Investment from Nipa Tables'!DA25/Prices!BH55*100</f>
        <v>23728.878117226413</v>
      </c>
      <c r="BJ30" s="35">
        <f>+BI30*(1-'Dep r by equipment nipa tables'!$D22)+'Investment from Nipa Tables'!DB25/Prices!BI55*100</f>
        <v>23120.989878221277</v>
      </c>
      <c r="BK30" s="35">
        <f>+BJ30*(1-'Dep r by equipment nipa tables'!$D22)+'Investment from Nipa Tables'!DC25/Prices!BJ55*100</f>
        <v>26206.100855270157</v>
      </c>
      <c r="BL30" s="35">
        <f>+BK30*(1-'Dep r by equipment nipa tables'!$D22)+'Investment from Nipa Tables'!DD25/Prices!BK55*100</f>
        <v>26732.072201561372</v>
      </c>
      <c r="BM30" s="35">
        <f>+BL30*(1-'Dep r by equipment nipa tables'!$D22)+'Investment from Nipa Tables'!DE25/Prices!BL55*100</f>
        <v>28137.023132110495</v>
      </c>
      <c r="BN30" s="35">
        <f>+BM30*(1-'Dep r by equipment nipa tables'!$D22)+'Investment from Nipa Tables'!DF25/Prices!BM55*100</f>
        <v>32298.08561720523</v>
      </c>
      <c r="BO30" s="35">
        <f>+BN30*(1-'Dep r by equipment nipa tables'!$D22)+'Investment from Nipa Tables'!DG25/Prices!BN55*100</f>
        <v>35730.900911730241</v>
      </c>
      <c r="BP30" s="35">
        <f>+BO30*(1-'Dep r by equipment nipa tables'!$D22)+'Investment from Nipa Tables'!DH25/Prices!BO55*100</f>
        <v>34497.027900686415</v>
      </c>
      <c r="BQ30" s="35">
        <f>+BP30*(1-'Dep r by equipment nipa tables'!$D22)+'Investment from Nipa Tables'!DI25/Prices!BP55*100</f>
        <v>35190.582267338992</v>
      </c>
      <c r="BR30" s="35">
        <f>+BQ30*(1-'Dep r by equipment nipa tables'!$D22)+'Investment from Nipa Tables'!DJ25/Prices!BQ55*100</f>
        <v>35481.394340516279</v>
      </c>
      <c r="BS30" s="35">
        <f>+BR30*(1-'Dep r by equipment nipa tables'!$D22)+'Investment from Nipa Tables'!DK25/Prices!BR55*100</f>
        <v>37692.495338841756</v>
      </c>
      <c r="BT30" s="35">
        <f>+BS30*(1-'Dep r by equipment nipa tables'!$D22)+'Investment from Nipa Tables'!DL25/Prices!BS55*100</f>
        <v>36965.194006718717</v>
      </c>
    </row>
    <row r="31" spans="1:72" x14ac:dyDescent="0.25">
      <c r="A31" s="29">
        <v>4</v>
      </c>
      <c r="B31" t="s">
        <v>59</v>
      </c>
      <c r="C31" s="35">
        <f>+'Initial Stock'!E28/Prices!C56*100</f>
        <v>0</v>
      </c>
      <c r="D31" s="35">
        <f>+C31*(1-'Dep r by equipment nipa tables'!$D23)+'Investment from Nipa Tables'!AV26/Prices!C56*100</f>
        <v>0</v>
      </c>
      <c r="E31" s="35">
        <f>+D31*(1-'Dep r by equipment nipa tables'!$D23)+'Investment from Nipa Tables'!AW26/Prices!D56*100</f>
        <v>0</v>
      </c>
      <c r="F31" s="35">
        <f>+E31*(1-'Dep r by equipment nipa tables'!$D23)+'Investment from Nipa Tables'!AX26/Prices!E56*100</f>
        <v>0</v>
      </c>
      <c r="G31" s="35">
        <f>+F31*(1-'Dep r by equipment nipa tables'!$D23)+'Investment from Nipa Tables'!AY26/Prices!F56*100</f>
        <v>0</v>
      </c>
      <c r="H31" s="35">
        <f>+G31*(1-'Dep r by equipment nipa tables'!$D23)+'Investment from Nipa Tables'!AZ26/Prices!G56*100</f>
        <v>0</v>
      </c>
      <c r="I31" s="35">
        <f>+H31*(1-'Dep r by equipment nipa tables'!$D23)+'Investment from Nipa Tables'!BA26/Prices!H56*100</f>
        <v>0</v>
      </c>
      <c r="J31" s="35">
        <f>+I31*(1-'Dep r by equipment nipa tables'!$D23)+'Investment from Nipa Tables'!BB26/Prices!I56*100</f>
        <v>0</v>
      </c>
      <c r="K31" s="35">
        <f>+J31*(1-'Dep r by equipment nipa tables'!$D23)+'Investment from Nipa Tables'!BC26/Prices!J56*100</f>
        <v>0</v>
      </c>
      <c r="L31" s="35">
        <f>+K31*(1-'Dep r by equipment nipa tables'!$D23)+'Investment from Nipa Tables'!BD26/Prices!K56*100</f>
        <v>0</v>
      </c>
      <c r="M31" s="35">
        <f>+L31*(1-'Dep r by equipment nipa tables'!$D23)+'Investment from Nipa Tables'!BE26/Prices!L56*100</f>
        <v>0</v>
      </c>
      <c r="N31" s="35">
        <f>+M31*(1-'Dep r by equipment nipa tables'!$D23)+'Investment from Nipa Tables'!BF26/Prices!M56*100</f>
        <v>0</v>
      </c>
      <c r="O31" s="35">
        <f>+N31*(1-'Dep r by equipment nipa tables'!$D23)+'Investment from Nipa Tables'!BG26/Prices!N56*100</f>
        <v>0</v>
      </c>
      <c r="P31" s="35">
        <f>+O31*(1-'Dep r by equipment nipa tables'!$D23)+'Investment from Nipa Tables'!BH26/Prices!O56*100</f>
        <v>0</v>
      </c>
      <c r="Q31" s="35">
        <f>+P31*(1-'Dep r by equipment nipa tables'!$D23)+'Investment from Nipa Tables'!BI26/Prices!P56*100</f>
        <v>0</v>
      </c>
      <c r="R31" s="35">
        <f>+Q31*(1-'Dep r by equipment nipa tables'!$D23)+'Investment from Nipa Tables'!BJ26/Prices!Q56*100</f>
        <v>0</v>
      </c>
      <c r="S31" s="35">
        <f>+R31*(1-'Dep r by equipment nipa tables'!$D23)+'Investment from Nipa Tables'!BK26/Prices!R56*100</f>
        <v>0</v>
      </c>
      <c r="T31" s="35">
        <f>+S31*(1-'Dep r by equipment nipa tables'!$D23)+'Investment from Nipa Tables'!BL26/Prices!S56*100</f>
        <v>0</v>
      </c>
      <c r="U31" s="35">
        <f>+T31*(1-'Dep r by equipment nipa tables'!$D23)+'Investment from Nipa Tables'!BM26/Prices!T56*100</f>
        <v>0</v>
      </c>
      <c r="V31" s="35">
        <f>+U31*(1-'Dep r by equipment nipa tables'!$D23)+'Investment from Nipa Tables'!BN26/Prices!U56*100</f>
        <v>0</v>
      </c>
      <c r="W31" s="35">
        <f>+V31*(1-'Dep r by equipment nipa tables'!$D23)+'Investment from Nipa Tables'!BO26/Prices!V56*100</f>
        <v>0</v>
      </c>
      <c r="X31" s="35">
        <f>+W31*(1-'Dep r by equipment nipa tables'!$D23)+'Investment from Nipa Tables'!BP26/Prices!W56*100</f>
        <v>0</v>
      </c>
      <c r="Y31" s="35">
        <f>+X31*(1-'Dep r by equipment nipa tables'!$D23)+'Investment from Nipa Tables'!BQ26/Prices!X56*100</f>
        <v>0</v>
      </c>
      <c r="Z31" s="35">
        <f>+Y31*(1-'Dep r by equipment nipa tables'!$D23)+'Investment from Nipa Tables'!BR26/Prices!Y56*100</f>
        <v>0</v>
      </c>
      <c r="AA31" s="35">
        <f>+Z31*(1-'Dep r by equipment nipa tables'!$D23)+'Investment from Nipa Tables'!BS26/Prices!Z56*100</f>
        <v>0</v>
      </c>
      <c r="AB31" s="35">
        <f>+AA31*(1-'Dep r by equipment nipa tables'!$D23)+'Investment from Nipa Tables'!BT26/Prices!AA56*100</f>
        <v>0</v>
      </c>
      <c r="AC31" s="35">
        <f>+AB31*(1-'Dep r by equipment nipa tables'!$D23)+'Investment from Nipa Tables'!BU26/Prices!AB56*100</f>
        <v>0</v>
      </c>
      <c r="AD31" s="35">
        <f>+AC31*(1-'Dep r by equipment nipa tables'!$D23)+'Investment from Nipa Tables'!BV26/Prices!AC56*100</f>
        <v>0</v>
      </c>
      <c r="AE31" s="35">
        <f>+AD31*(1-'Dep r by equipment nipa tables'!$D23)+'Investment from Nipa Tables'!BW26/Prices!AD56*100</f>
        <v>0</v>
      </c>
      <c r="AF31" s="35">
        <f>+AE31*(1-'Dep r by equipment nipa tables'!$D23)+'Investment from Nipa Tables'!BX26/Prices!AE56*100</f>
        <v>0</v>
      </c>
      <c r="AG31" s="35">
        <f>+AF31*(1-'Dep r by equipment nipa tables'!$D23)+'Investment from Nipa Tables'!BY26/Prices!AF56*100</f>
        <v>0</v>
      </c>
      <c r="AH31" s="35">
        <f>+AG31*(1-'Dep r by equipment nipa tables'!$D23)+'Investment from Nipa Tables'!BZ26/Prices!AG56*100</f>
        <v>0</v>
      </c>
      <c r="AI31" s="35">
        <f>+AH31*(1-'Dep r by equipment nipa tables'!$D23)+'Investment from Nipa Tables'!CA26/Prices!AH56*100</f>
        <v>0</v>
      </c>
      <c r="AJ31" s="35">
        <f>+AI31*(1-'Dep r by equipment nipa tables'!$D23)+'Investment from Nipa Tables'!CB26/Prices!AI56*100</f>
        <v>0</v>
      </c>
      <c r="AK31" s="35">
        <f>+AJ31*(1-'Dep r by equipment nipa tables'!$D23)+'Investment from Nipa Tables'!CC26/Prices!AJ56*100</f>
        <v>0</v>
      </c>
      <c r="AL31" s="35">
        <f>+AK31*(1-'Dep r by equipment nipa tables'!$D23)+'Investment from Nipa Tables'!CD26/Prices!AK56*100</f>
        <v>0</v>
      </c>
      <c r="AM31" s="35">
        <f>+AL31*(1-'Dep r by equipment nipa tables'!$D23)+'Investment from Nipa Tables'!CE26/Prices!AL56*100</f>
        <v>50.184661085877572</v>
      </c>
      <c r="AN31" s="35">
        <f>+AM31*(1-'Dep r by equipment nipa tables'!$D23)+'Investment from Nipa Tables'!CF26/Prices!AM56*100</f>
        <v>108.54023630821956</v>
      </c>
      <c r="AO31" s="35">
        <f>+AN31*(1-'Dep r by equipment nipa tables'!$D23)+'Investment from Nipa Tables'!CG26/Prices!AN56*100</f>
        <v>226.71083743600093</v>
      </c>
      <c r="AP31" s="35">
        <f>+AO31*(1-'Dep r by equipment nipa tables'!$D23)+'Investment from Nipa Tables'!CH26/Prices!AO56*100</f>
        <v>357.14177335717636</v>
      </c>
      <c r="AQ31" s="35">
        <f>+AP31*(1-'Dep r by equipment nipa tables'!$D23)+'Investment from Nipa Tables'!CI26/Prices!AP56*100</f>
        <v>451.37102562452247</v>
      </c>
      <c r="AR31" s="35">
        <f>+AQ31*(1-'Dep r by equipment nipa tables'!$D23)+'Investment from Nipa Tables'!CJ26/Prices!AQ56*100</f>
        <v>609.82176163053759</v>
      </c>
      <c r="AS31" s="35">
        <f>+AR31*(1-'Dep r by equipment nipa tables'!$D23)+'Investment from Nipa Tables'!CK26/Prices!AR56*100</f>
        <v>819.73375055873782</v>
      </c>
      <c r="AT31" s="35">
        <f>+AS31*(1-'Dep r by equipment nipa tables'!$D23)+'Investment from Nipa Tables'!CL26/Prices!AS56*100</f>
        <v>1080.4775270554255</v>
      </c>
      <c r="AU31" s="35">
        <f>+AT31*(1-'Dep r by equipment nipa tables'!$D23)+'Investment from Nipa Tables'!CM26/Prices!AT56*100</f>
        <v>1255.4982844237388</v>
      </c>
      <c r="AV31" s="35">
        <f>+AU31*(1-'Dep r by equipment nipa tables'!$D23)+'Investment from Nipa Tables'!CN26/Prices!AU56*100</f>
        <v>1476.7194039226238</v>
      </c>
      <c r="AW31" s="35">
        <f>+AV31*(1-'Dep r by equipment nipa tables'!$D23)+'Investment from Nipa Tables'!CO26/Prices!AV56*100</f>
        <v>1960.6038168845816</v>
      </c>
      <c r="AX31" s="35">
        <f>+AW31*(1-'Dep r by equipment nipa tables'!$D23)+'Investment from Nipa Tables'!CP26/Prices!AW56*100</f>
        <v>2663.4581303365594</v>
      </c>
      <c r="AY31" s="35">
        <f>+AX31*(1-'Dep r by equipment nipa tables'!$D23)+'Investment from Nipa Tables'!CQ26/Prices!AX56*100</f>
        <v>3745.508249383905</v>
      </c>
      <c r="AZ31" s="35">
        <f>+AY31*(1-'Dep r by equipment nipa tables'!$D23)+'Investment from Nipa Tables'!CR26/Prices!AY56*100</f>
        <v>5634.6377917660902</v>
      </c>
      <c r="BA31" s="35">
        <f>+AZ31*(1-'Dep r by equipment nipa tables'!$D23)+'Investment from Nipa Tables'!CS26/Prices!AZ56*100</f>
        <v>7876.7768190397164</v>
      </c>
      <c r="BB31" s="35">
        <f>+BA31*(1-'Dep r by equipment nipa tables'!$D23)+'Investment from Nipa Tables'!CT26/Prices!BA56*100</f>
        <v>10307.630102453006</v>
      </c>
      <c r="BC31" s="35">
        <f>+BB31*(1-'Dep r by equipment nipa tables'!$D23)+'Investment from Nipa Tables'!CU26/Prices!BB56*100</f>
        <v>14573.0862866034</v>
      </c>
      <c r="BD31" s="35">
        <f>+BC31*(1-'Dep r by equipment nipa tables'!$D23)+'Investment from Nipa Tables'!CV26/Prices!BC56*100</f>
        <v>19644.19842836156</v>
      </c>
      <c r="BE31" s="35">
        <f>+BD31*(1-'Dep r by equipment nipa tables'!$D23)+'Investment from Nipa Tables'!CW26/Prices!BD56*100</f>
        <v>24368.530729612437</v>
      </c>
      <c r="BF31" s="35">
        <f>+BE31*(1-'Dep r by equipment nipa tables'!$D23)+'Investment from Nipa Tables'!CX26/Prices!BE56*100</f>
        <v>27369.316026765009</v>
      </c>
      <c r="BG31" s="35">
        <f>+BF31*(1-'Dep r by equipment nipa tables'!$D23)+'Investment from Nipa Tables'!CY26/Prices!BF56*100</f>
        <v>29871.843120350379</v>
      </c>
      <c r="BH31" s="35">
        <f>+BG31*(1-'Dep r by equipment nipa tables'!$D23)+'Investment from Nipa Tables'!CZ26/Prices!BG56*100</f>
        <v>34242.634851302922</v>
      </c>
      <c r="BI31" s="35">
        <f>+BH31*(1-'Dep r by equipment nipa tables'!$D23)+'Investment from Nipa Tables'!DA26/Prices!BH56*100</f>
        <v>40357.083690109459</v>
      </c>
      <c r="BJ31" s="35">
        <f>+BI31*(1-'Dep r by equipment nipa tables'!$D23)+'Investment from Nipa Tables'!DB26/Prices!BI56*100</f>
        <v>49315.129467828316</v>
      </c>
      <c r="BK31" s="35">
        <f>+BJ31*(1-'Dep r by equipment nipa tables'!$D23)+'Investment from Nipa Tables'!DC26/Prices!BJ56*100</f>
        <v>59579.461337709596</v>
      </c>
      <c r="BL31" s="35">
        <f>+BK31*(1-'Dep r by equipment nipa tables'!$D23)+'Investment from Nipa Tables'!DD26/Prices!BK56*100</f>
        <v>73295.886826870366</v>
      </c>
      <c r="BM31" s="35">
        <f>+BL31*(1-'Dep r by equipment nipa tables'!$D23)+'Investment from Nipa Tables'!DE26/Prices!BL56*100</f>
        <v>85350.93643766646</v>
      </c>
      <c r="BN31" s="35">
        <f>+BM31*(1-'Dep r by equipment nipa tables'!$D23)+'Investment from Nipa Tables'!DF26/Prices!BM56*100</f>
        <v>92121.979362758284</v>
      </c>
      <c r="BO31" s="35">
        <f>+BN31*(1-'Dep r by equipment nipa tables'!$D23)+'Investment from Nipa Tables'!DG26/Prices!BN56*100</f>
        <v>98308.148634168407</v>
      </c>
      <c r="BP31" s="35">
        <f>+BO31*(1-'Dep r by equipment nipa tables'!$D23)+'Investment from Nipa Tables'!DH26/Prices!BO56*100</f>
        <v>103635.97319240813</v>
      </c>
      <c r="BQ31" s="35">
        <f>+BP31*(1-'Dep r by equipment nipa tables'!$D23)+'Investment from Nipa Tables'!DI26/Prices!BP56*100</f>
        <v>108697.88079181117</v>
      </c>
      <c r="BR31" s="35">
        <f>+BQ31*(1-'Dep r by equipment nipa tables'!$D23)+'Investment from Nipa Tables'!DJ26/Prices!BQ56*100</f>
        <v>111848.87290198222</v>
      </c>
      <c r="BS31" s="35">
        <f>+BR31*(1-'Dep r by equipment nipa tables'!$D23)+'Investment from Nipa Tables'!DK26/Prices!BR56*100</f>
        <v>113533.04985984822</v>
      </c>
      <c r="BT31" s="35">
        <f>+BS31*(1-'Dep r by equipment nipa tables'!$D23)+'Investment from Nipa Tables'!DL26/Prices!BS56*100</f>
        <v>115777.06137744895</v>
      </c>
    </row>
    <row r="32" spans="1:72" x14ac:dyDescent="0.25">
      <c r="A32" s="29">
        <v>4</v>
      </c>
      <c r="B32" t="s">
        <v>61</v>
      </c>
      <c r="C32" s="35">
        <f>+'Initial Stock'!E29/Prices!C57*100</f>
        <v>0</v>
      </c>
      <c r="D32" s="35">
        <f>+C32*(1-'Dep r by equipment nipa tables'!$D24)+'Investment from Nipa Tables'!AV27/Prices!C57*100</f>
        <v>0</v>
      </c>
      <c r="E32" s="35">
        <f>+D32*(1-'Dep r by equipment nipa tables'!$D24)+'Investment from Nipa Tables'!AW27/Prices!D57*100</f>
        <v>0</v>
      </c>
      <c r="F32" s="35">
        <f>+E32*(1-'Dep r by equipment nipa tables'!$D24)+'Investment from Nipa Tables'!AX27/Prices!E57*100</f>
        <v>0</v>
      </c>
      <c r="G32" s="35">
        <f>+F32*(1-'Dep r by equipment nipa tables'!$D24)+'Investment from Nipa Tables'!AY27/Prices!F57*100</f>
        <v>0</v>
      </c>
      <c r="H32" s="35">
        <f>+G32*(1-'Dep r by equipment nipa tables'!$D24)+'Investment from Nipa Tables'!AZ27/Prices!G57*100</f>
        <v>0</v>
      </c>
      <c r="I32" s="35">
        <f>+H32*(1-'Dep r by equipment nipa tables'!$D24)+'Investment from Nipa Tables'!BA27/Prices!H57*100</f>
        <v>0</v>
      </c>
      <c r="J32" s="35">
        <f>+I32*(1-'Dep r by equipment nipa tables'!$D24)+'Investment from Nipa Tables'!BB27/Prices!I57*100</f>
        <v>0</v>
      </c>
      <c r="K32" s="35">
        <f>+J32*(1-'Dep r by equipment nipa tables'!$D24)+'Investment from Nipa Tables'!BC27/Prices!J57*100</f>
        <v>0</v>
      </c>
      <c r="L32" s="35">
        <f>+K32*(1-'Dep r by equipment nipa tables'!$D24)+'Investment from Nipa Tables'!BD27/Prices!K57*100</f>
        <v>0</v>
      </c>
      <c r="M32" s="35">
        <f>+L32*(1-'Dep r by equipment nipa tables'!$D24)+'Investment from Nipa Tables'!BE27/Prices!L57*100</f>
        <v>0</v>
      </c>
      <c r="N32" s="35">
        <f>+M32*(1-'Dep r by equipment nipa tables'!$D24)+'Investment from Nipa Tables'!BF27/Prices!M57*100</f>
        <v>0</v>
      </c>
      <c r="O32" s="35">
        <f>+N32*(1-'Dep r by equipment nipa tables'!$D24)+'Investment from Nipa Tables'!BG27/Prices!N57*100</f>
        <v>0</v>
      </c>
      <c r="P32" s="35">
        <f>+O32*(1-'Dep r by equipment nipa tables'!$D24)+'Investment from Nipa Tables'!BH27/Prices!O57*100</f>
        <v>2.6455401624815903E-4</v>
      </c>
      <c r="Q32" s="35">
        <f>+P32*(1-'Dep r by equipment nipa tables'!$D24)+'Investment from Nipa Tables'!BI27/Prices!P57*100</f>
        <v>3.0460653408468795E-3</v>
      </c>
      <c r="R32" s="35">
        <f>+Q32*(1-'Dep r by equipment nipa tables'!$D24)+'Investment from Nipa Tables'!BJ27/Prices!Q57*100</f>
        <v>5.7447237617583007E-3</v>
      </c>
      <c r="S32" s="35">
        <f>+R32*(1-'Dep r by equipment nipa tables'!$D24)+'Investment from Nipa Tables'!BK27/Prices!R57*100</f>
        <v>1.102561765861259E-2</v>
      </c>
      <c r="T32" s="35">
        <f>+S32*(1-'Dep r by equipment nipa tables'!$D24)+'Investment from Nipa Tables'!BL27/Prices!S57*100</f>
        <v>4.3318493295901796E-2</v>
      </c>
      <c r="U32" s="35">
        <f>+T32*(1-'Dep r by equipment nipa tables'!$D24)+'Investment from Nipa Tables'!BM27/Prices!T57*100</f>
        <v>0.10002397953381983</v>
      </c>
      <c r="V32" s="35">
        <f>+U32*(1-'Dep r by equipment nipa tables'!$D24)+'Investment from Nipa Tables'!BN27/Prices!U57*100</f>
        <v>0.18496092903426314</v>
      </c>
      <c r="W32" s="35">
        <f>+V32*(1-'Dep r by equipment nipa tables'!$D24)+'Investment from Nipa Tables'!BO27/Prices!V57*100</f>
        <v>0.44349015715588608</v>
      </c>
      <c r="X32" s="35">
        <f>+W32*(1-'Dep r by equipment nipa tables'!$D24)+'Investment from Nipa Tables'!BP27/Prices!W57*100</f>
        <v>0.69435810113106777</v>
      </c>
      <c r="Y32" s="35">
        <f>+X32*(1-'Dep r by equipment nipa tables'!$D24)+'Investment from Nipa Tables'!BQ27/Prices!X57*100</f>
        <v>0.94989300060305704</v>
      </c>
      <c r="Z32" s="35">
        <f>+Y32*(1-'Dep r by equipment nipa tables'!$D24)+'Investment from Nipa Tables'!BR27/Prices!Y57*100</f>
        <v>1.3536739500774226</v>
      </c>
      <c r="AA32" s="35">
        <f>+Z32*(1-'Dep r by equipment nipa tables'!$D24)+'Investment from Nipa Tables'!BS27/Prices!Z57*100</f>
        <v>1.9276094098369656</v>
      </c>
      <c r="AB32" s="35">
        <f>+AA32*(1-'Dep r by equipment nipa tables'!$D24)+'Investment from Nipa Tables'!BT27/Prices!AA57*100</f>
        <v>2.7476270400132758</v>
      </c>
      <c r="AC32" s="35">
        <f>+AB32*(1-'Dep r by equipment nipa tables'!$D24)+'Investment from Nipa Tables'!BU27/Prices!AB57*100</f>
        <v>4.0435671715702295</v>
      </c>
      <c r="AD32" s="35">
        <f>+AC32*(1-'Dep r by equipment nipa tables'!$D24)+'Investment from Nipa Tables'!BV27/Prices!AC57*100</f>
        <v>5.4439242389426683</v>
      </c>
      <c r="AE32" s="35">
        <f>+AD32*(1-'Dep r by equipment nipa tables'!$D24)+'Investment from Nipa Tables'!BW27/Prices!AD57*100</f>
        <v>7.1867031752222461</v>
      </c>
      <c r="AF32" s="35">
        <f>+AE32*(1-'Dep r by equipment nipa tables'!$D24)+'Investment from Nipa Tables'!BX27/Prices!AE57*100</f>
        <v>8.3713699546860383</v>
      </c>
      <c r="AG32" s="35">
        <f>+AF32*(1-'Dep r by equipment nipa tables'!$D24)+'Investment from Nipa Tables'!BY27/Prices!AF57*100</f>
        <v>11.043079924163511</v>
      </c>
      <c r="AH32" s="35">
        <f>+AG32*(1-'Dep r by equipment nipa tables'!$D24)+'Investment from Nipa Tables'!BZ27/Prices!AG57*100</f>
        <v>15.74881309830608</v>
      </c>
      <c r="AI32" s="35">
        <f>+AH32*(1-'Dep r by equipment nipa tables'!$D24)+'Investment from Nipa Tables'!CA27/Prices!AH57*100</f>
        <v>26.03473850292017</v>
      </c>
      <c r="AJ32" s="35">
        <f>+AI32*(1-'Dep r by equipment nipa tables'!$D24)+'Investment from Nipa Tables'!CB27/Prices!AI57*100</f>
        <v>41.726668089614783</v>
      </c>
      <c r="AK32" s="35">
        <f>+AJ32*(1-'Dep r by equipment nipa tables'!$D24)+'Investment from Nipa Tables'!CC27/Prices!AJ57*100</f>
        <v>67.474114747138501</v>
      </c>
      <c r="AL32" s="35">
        <f>+AK32*(1-'Dep r by equipment nipa tables'!$D24)+'Investment from Nipa Tables'!CD27/Prices!AK57*100</f>
        <v>104.22636363093201</v>
      </c>
      <c r="AM32" s="35">
        <f>+AL32*(1-'Dep r by equipment nipa tables'!$D24)+'Investment from Nipa Tables'!CE27/Prices!AL57*100</f>
        <v>132.36740907316789</v>
      </c>
      <c r="AN32" s="35">
        <f>+AM32*(1-'Dep r by equipment nipa tables'!$D24)+'Investment from Nipa Tables'!CF27/Prices!AM57*100</f>
        <v>178.63276729264891</v>
      </c>
      <c r="AO32" s="35">
        <f>+AN32*(1-'Dep r by equipment nipa tables'!$D24)+'Investment from Nipa Tables'!CG27/Prices!AN57*100</f>
        <v>240.09359955335529</v>
      </c>
      <c r="AP32" s="35">
        <f>+AO32*(1-'Dep r by equipment nipa tables'!$D24)+'Investment from Nipa Tables'!CH27/Prices!AO57*100</f>
        <v>307.64635480269942</v>
      </c>
      <c r="AQ32" s="35">
        <f>+AP32*(1-'Dep r by equipment nipa tables'!$D24)+'Investment from Nipa Tables'!CI27/Prices!AP57*100</f>
        <v>365.79300437971108</v>
      </c>
      <c r="AR32" s="35">
        <f>+AQ32*(1-'Dep r by equipment nipa tables'!$D24)+'Investment from Nipa Tables'!CJ27/Prices!AQ57*100</f>
        <v>251.70216631367916</v>
      </c>
      <c r="AS32" s="35">
        <f>+AR32*(1-'Dep r by equipment nipa tables'!$D24)+'Investment from Nipa Tables'!CK27/Prices!AR57*100</f>
        <v>173.1962606404426</v>
      </c>
      <c r="AT32" s="35">
        <f>+AS32*(1-'Dep r by equipment nipa tables'!$D24)+'Investment from Nipa Tables'!CL27/Prices!AS57*100</f>
        <v>119.17634694668854</v>
      </c>
      <c r="AU32" s="35">
        <f>+AT32*(1-'Dep r by equipment nipa tables'!$D24)+'Investment from Nipa Tables'!CM27/Prices!AT57*100</f>
        <v>82.005244334016382</v>
      </c>
      <c r="AV32" s="35">
        <f>+AU32*(1-'Dep r by equipment nipa tables'!$D24)+'Investment from Nipa Tables'!CN27/Prices!AU57*100</f>
        <v>56.427808626236668</v>
      </c>
      <c r="AW32" s="35">
        <f>+AV32*(1-'Dep r by equipment nipa tables'!$D24)+'Investment from Nipa Tables'!CO27/Prices!AV57*100</f>
        <v>38.82797511571345</v>
      </c>
      <c r="AX32" s="35">
        <f>+AW32*(1-'Dep r by equipment nipa tables'!$D24)+'Investment from Nipa Tables'!CP27/Prices!AW57*100</f>
        <v>26.717529677122421</v>
      </c>
      <c r="AY32" s="35">
        <f>+AX32*(1-'Dep r by equipment nipa tables'!$D24)+'Investment from Nipa Tables'!CQ27/Prices!AX57*100</f>
        <v>18.384332170827935</v>
      </c>
      <c r="AZ32" s="35">
        <f>+AY32*(1-'Dep r by equipment nipa tables'!$D24)+'Investment from Nipa Tables'!CR27/Prices!AY57*100</f>
        <v>12.650258966746701</v>
      </c>
      <c r="BA32" s="35">
        <f>+AZ32*(1-'Dep r by equipment nipa tables'!$D24)+'Investment from Nipa Tables'!CS27/Prices!AZ57*100</f>
        <v>8.704643195018404</v>
      </c>
      <c r="BB32" s="35">
        <f>+BA32*(1-'Dep r by equipment nipa tables'!$D24)+'Investment from Nipa Tables'!CT27/Prices!BA57*100</f>
        <v>5.9896649824921635</v>
      </c>
      <c r="BC32" s="35">
        <f>+BB32*(1-'Dep r by equipment nipa tables'!$D24)+'Investment from Nipa Tables'!CU27/Prices!BB57*100</f>
        <v>4.1214884744528577</v>
      </c>
      <c r="BD32" s="35">
        <f>+BC32*(1-'Dep r by equipment nipa tables'!$D24)+'Investment from Nipa Tables'!CV27/Prices!BC57*100</f>
        <v>2.8359962192710113</v>
      </c>
      <c r="BE32" s="35">
        <f>+BD32*(1-'Dep r by equipment nipa tables'!$D24)+'Investment from Nipa Tables'!CW27/Prices!BD57*100</f>
        <v>1.9514489984803827</v>
      </c>
      <c r="BF32" s="35">
        <f>+BE32*(1-'Dep r by equipment nipa tables'!$D24)+'Investment from Nipa Tables'!CX27/Prices!BE57*100</f>
        <v>1.3427920558543511</v>
      </c>
      <c r="BG32" s="35">
        <f>+BF32*(1-'Dep r by equipment nipa tables'!$D24)+'Investment from Nipa Tables'!CY27/Prices!BF57*100</f>
        <v>0.92397521363337898</v>
      </c>
      <c r="BH32" s="35">
        <f>+BG32*(1-'Dep r by equipment nipa tables'!$D24)+'Investment from Nipa Tables'!CZ27/Prices!BG57*100</f>
        <v>0.63578734450112806</v>
      </c>
      <c r="BI32" s="35">
        <f>+BH32*(1-'Dep r by equipment nipa tables'!$D24)+'Investment from Nipa Tables'!DA27/Prices!BH57*100</f>
        <v>0.4374852717512262</v>
      </c>
      <c r="BJ32" s="35">
        <f>+BI32*(1-'Dep r by equipment nipa tables'!$D24)+'Investment from Nipa Tables'!DB27/Prices!BI57*100</f>
        <v>0.30103361549201874</v>
      </c>
      <c r="BK32" s="35">
        <f>+BJ32*(1-'Dep r by equipment nipa tables'!$D24)+'Investment from Nipa Tables'!DC27/Prices!BJ57*100</f>
        <v>0.20714123082005806</v>
      </c>
      <c r="BL32" s="35">
        <f>+BK32*(1-'Dep r by equipment nipa tables'!$D24)+'Investment from Nipa Tables'!DD27/Prices!BK57*100</f>
        <v>0.14253388092728195</v>
      </c>
      <c r="BM32" s="35">
        <f>+BL32*(1-'Dep r by equipment nipa tables'!$D24)+'Investment from Nipa Tables'!DE27/Prices!BL57*100</f>
        <v>9.8077563466062695E-2</v>
      </c>
      <c r="BN32" s="35">
        <f>+BM32*(1-'Dep r by equipment nipa tables'!$D24)+'Investment from Nipa Tables'!DF27/Prices!BM57*100</f>
        <v>6.7487171420997735E-2</v>
      </c>
      <c r="BO32" s="35">
        <f>+BN32*(1-'Dep r by equipment nipa tables'!$D24)+'Investment from Nipa Tables'!DG27/Prices!BN57*100</f>
        <v>4.6437922654788535E-2</v>
      </c>
      <c r="BP32" s="35">
        <f>+BO32*(1-'Dep r by equipment nipa tables'!$D24)+'Investment from Nipa Tables'!DH27/Prices!BO57*100</f>
        <v>3.1953934578759988E-2</v>
      </c>
      <c r="BQ32" s="35">
        <f>+BP32*(1-'Dep r by equipment nipa tables'!$D24)+'Investment from Nipa Tables'!DI27/Prices!BP57*100</f>
        <v>2.1987502383644747E-2</v>
      </c>
      <c r="BR32" s="35">
        <f>+BQ32*(1-'Dep r by equipment nipa tables'!$D24)+'Investment from Nipa Tables'!DJ27/Prices!BQ57*100</f>
        <v>1.512960039018595E-2</v>
      </c>
      <c r="BS32" s="35">
        <f>+BR32*(1-'Dep r by equipment nipa tables'!$D24)+'Investment from Nipa Tables'!DK27/Prices!BR57*100</f>
        <v>1.041067802848695E-2</v>
      </c>
      <c r="BT32" s="35">
        <f>+BS32*(1-'Dep r by equipment nipa tables'!$D24)+'Investment from Nipa Tables'!DL27/Prices!BS57*100</f>
        <v>7.1635875514018694E-3</v>
      </c>
    </row>
    <row r="33" spans="1:72" x14ac:dyDescent="0.25">
      <c r="A33" s="29">
        <v>4</v>
      </c>
      <c r="B33" t="s">
        <v>63</v>
      </c>
      <c r="C33" s="35">
        <f>+'Initial Stock'!E30/Prices!C58*100</f>
        <v>0</v>
      </c>
      <c r="D33" s="35">
        <f>+C33*(1-'Dep r by equipment nipa tables'!$D25)+'Investment from Nipa Tables'!AV28/Prices!C58*100</f>
        <v>0</v>
      </c>
      <c r="E33" s="35">
        <f>+D33*(1-'Dep r by equipment nipa tables'!$D25)+'Investment from Nipa Tables'!AW28/Prices!D58*100</f>
        <v>0</v>
      </c>
      <c r="F33" s="35">
        <f>+E33*(1-'Dep r by equipment nipa tables'!$D25)+'Investment from Nipa Tables'!AX28/Prices!E58*100</f>
        <v>0</v>
      </c>
      <c r="G33" s="35">
        <f>+F33*(1-'Dep r by equipment nipa tables'!$D25)+'Investment from Nipa Tables'!AY28/Prices!F58*100</f>
        <v>0</v>
      </c>
      <c r="H33" s="35">
        <f>+G33*(1-'Dep r by equipment nipa tables'!$D25)+'Investment from Nipa Tables'!AZ28/Prices!G58*100</f>
        <v>0</v>
      </c>
      <c r="I33" s="35">
        <f>+H33*(1-'Dep r by equipment nipa tables'!$D25)+'Investment from Nipa Tables'!BA28/Prices!H58*100</f>
        <v>0</v>
      </c>
      <c r="J33" s="35">
        <f>+I33*(1-'Dep r by equipment nipa tables'!$D25)+'Investment from Nipa Tables'!BB28/Prices!I58*100</f>
        <v>0</v>
      </c>
      <c r="K33" s="35">
        <f>+J33*(1-'Dep r by equipment nipa tables'!$D25)+'Investment from Nipa Tables'!BC28/Prices!J58*100</f>
        <v>0</v>
      </c>
      <c r="L33" s="35">
        <f>+K33*(1-'Dep r by equipment nipa tables'!$D25)+'Investment from Nipa Tables'!BD28/Prices!K58*100</f>
        <v>0</v>
      </c>
      <c r="M33" s="35">
        <f>+L33*(1-'Dep r by equipment nipa tables'!$D25)+'Investment from Nipa Tables'!BE28/Prices!L58*100</f>
        <v>0</v>
      </c>
      <c r="N33" s="35">
        <f>+M33*(1-'Dep r by equipment nipa tables'!$D25)+'Investment from Nipa Tables'!BF28/Prices!M58*100</f>
        <v>0</v>
      </c>
      <c r="O33" s="35">
        <f>+N33*(1-'Dep r by equipment nipa tables'!$D25)+'Investment from Nipa Tables'!BG28/Prices!N58*100</f>
        <v>9.671238619780356E-5</v>
      </c>
      <c r="P33" s="35">
        <f>+O33*(1-'Dep r by equipment nipa tables'!$D25)+'Investment from Nipa Tables'!BH28/Prices!O58*100</f>
        <v>5.9565582543902665E-4</v>
      </c>
      <c r="Q33" s="35">
        <f>+P33*(1-'Dep r by equipment nipa tables'!$D25)+'Investment from Nipa Tables'!BI28/Prices!P58*100</f>
        <v>8.6650037376645676E-3</v>
      </c>
      <c r="R33" s="35">
        <f>+Q33*(1-'Dep r by equipment nipa tables'!$D25)+'Investment from Nipa Tables'!BJ28/Prices!Q58*100</f>
        <v>1.9645112324592855E-2</v>
      </c>
      <c r="S33" s="35">
        <f>+R33*(1-'Dep r by equipment nipa tables'!$D25)+'Investment from Nipa Tables'!BK28/Prices!R58*100</f>
        <v>3.2806910621861536E-2</v>
      </c>
      <c r="T33" s="35">
        <f>+S33*(1-'Dep r by equipment nipa tables'!$D25)+'Investment from Nipa Tables'!BL28/Prices!S58*100</f>
        <v>8.7185299358099946E-2</v>
      </c>
      <c r="U33" s="35">
        <f>+T33*(1-'Dep r by equipment nipa tables'!$D25)+'Investment from Nipa Tables'!BM28/Prices!T58*100</f>
        <v>0.16765754174357025</v>
      </c>
      <c r="V33" s="35">
        <f>+U33*(1-'Dep r by equipment nipa tables'!$D25)+'Investment from Nipa Tables'!BN28/Prices!U58*100</f>
        <v>0.2761121991003877</v>
      </c>
      <c r="W33" s="35">
        <f>+V33*(1-'Dep r by equipment nipa tables'!$D25)+'Investment from Nipa Tables'!BO28/Prices!V58*100</f>
        <v>0.55672549015985751</v>
      </c>
      <c r="X33" s="35">
        <f>+W33*(1-'Dep r by equipment nipa tables'!$D25)+'Investment from Nipa Tables'!BP28/Prices!W58*100</f>
        <v>0.8021175720324758</v>
      </c>
      <c r="Y33" s="35">
        <f>+X33*(1-'Dep r by equipment nipa tables'!$D25)+'Investment from Nipa Tables'!BQ28/Prices!X58*100</f>
        <v>1.022585177742616</v>
      </c>
      <c r="Z33" s="35">
        <f>+Y33*(1-'Dep r by equipment nipa tables'!$D25)+'Investment from Nipa Tables'!BR28/Prices!Y58*100</f>
        <v>1.2347152290796632</v>
      </c>
      <c r="AA33" s="35">
        <f>+Z33*(1-'Dep r by equipment nipa tables'!$D25)+'Investment from Nipa Tables'!BS28/Prices!Z58*100</f>
        <v>1.4408454994539395</v>
      </c>
      <c r="AB33" s="35">
        <f>+AA33*(1-'Dep r by equipment nipa tables'!$D25)+'Investment from Nipa Tables'!BT28/Prices!AA58*100</f>
        <v>1.880896688719762</v>
      </c>
      <c r="AC33" s="35">
        <f>+AB33*(1-'Dep r by equipment nipa tables'!$D25)+'Investment from Nipa Tables'!BU28/Prices!AB58*100</f>
        <v>2.1110729268121151</v>
      </c>
      <c r="AD33" s="35">
        <f>+AC33*(1-'Dep r by equipment nipa tables'!$D25)+'Investment from Nipa Tables'!BV28/Prices!AC58*100</f>
        <v>2.5787861763796256</v>
      </c>
      <c r="AE33" s="35">
        <f>+AD33*(1-'Dep r by equipment nipa tables'!$D25)+'Investment from Nipa Tables'!BW28/Prices!AD58*100</f>
        <v>3.5570142495987387</v>
      </c>
      <c r="AF33" s="35">
        <f>+AE33*(1-'Dep r by equipment nipa tables'!$D25)+'Investment from Nipa Tables'!BX28/Prices!AE58*100</f>
        <v>4.1342005217049724</v>
      </c>
      <c r="AG33" s="35">
        <f>+AF33*(1-'Dep r by equipment nipa tables'!$D25)+'Investment from Nipa Tables'!BY28/Prices!AF58*100</f>
        <v>5.0836886962334997</v>
      </c>
      <c r="AH33" s="35">
        <f>+AG33*(1-'Dep r by equipment nipa tables'!$D25)+'Investment from Nipa Tables'!BZ28/Prices!AG58*100</f>
        <v>7.0574357961290417</v>
      </c>
      <c r="AI33" s="35">
        <f>+AH33*(1-'Dep r by equipment nipa tables'!$D25)+'Investment from Nipa Tables'!CA28/Prices!AH58*100</f>
        <v>10.027181032071503</v>
      </c>
      <c r="AJ33" s="35">
        <f>+AI33*(1-'Dep r by equipment nipa tables'!$D25)+'Investment from Nipa Tables'!CB28/Prices!AI58*100</f>
        <v>15.720505079053019</v>
      </c>
      <c r="AK33" s="35">
        <f>+AJ33*(1-'Dep r by equipment nipa tables'!$D25)+'Investment from Nipa Tables'!CC28/Prices!AJ58*100</f>
        <v>25.117572367738305</v>
      </c>
      <c r="AL33" s="35">
        <f>+AK33*(1-'Dep r by equipment nipa tables'!$D25)+'Investment from Nipa Tables'!CD28/Prices!AK58*100</f>
        <v>42.988966822994016</v>
      </c>
      <c r="AM33" s="35">
        <f>+AL33*(1-'Dep r by equipment nipa tables'!$D25)+'Investment from Nipa Tables'!CE28/Prices!AL58*100</f>
        <v>58.852393862438902</v>
      </c>
      <c r="AN33" s="35">
        <f>+AM33*(1-'Dep r by equipment nipa tables'!$D25)+'Investment from Nipa Tables'!CF28/Prices!AM58*100</f>
        <v>99.465825267573194</v>
      </c>
      <c r="AO33" s="35">
        <f>+AN33*(1-'Dep r by equipment nipa tables'!$D25)+'Investment from Nipa Tables'!CG28/Prices!AN58*100</f>
        <v>177.42920801227993</v>
      </c>
      <c r="AP33" s="35">
        <f>+AO33*(1-'Dep r by equipment nipa tables'!$D25)+'Investment from Nipa Tables'!CH28/Prices!AO58*100</f>
        <v>260.88269991177526</v>
      </c>
      <c r="AQ33" s="35">
        <f>+AP33*(1-'Dep r by equipment nipa tables'!$D25)+'Investment from Nipa Tables'!CI28/Prices!AP58*100</f>
        <v>384.54485545073015</v>
      </c>
      <c r="AR33" s="35">
        <f>+AQ33*(1-'Dep r by equipment nipa tables'!$D25)+'Investment from Nipa Tables'!CJ28/Prices!AQ58*100</f>
        <v>544.27993148408768</v>
      </c>
      <c r="AS33" s="35">
        <f>+AR33*(1-'Dep r by equipment nipa tables'!$D25)+'Investment from Nipa Tables'!CK28/Prices!AR58*100</f>
        <v>647.71497833328715</v>
      </c>
      <c r="AT33" s="35">
        <f>+AS33*(1-'Dep r by equipment nipa tables'!$D25)+'Investment from Nipa Tables'!CL28/Prices!AS58*100</f>
        <v>811.54476528163559</v>
      </c>
      <c r="AU33" s="35">
        <f>+AT33*(1-'Dep r by equipment nipa tables'!$D25)+'Investment from Nipa Tables'!CM28/Prices!AT58*100</f>
        <v>921.62375103868158</v>
      </c>
      <c r="AV33" s="35">
        <f>+AU33*(1-'Dep r by equipment nipa tables'!$D25)+'Investment from Nipa Tables'!CN28/Prices!AU58*100</f>
        <v>1002.3024758095239</v>
      </c>
      <c r="AW33" s="35">
        <f>+AV33*(1-'Dep r by equipment nipa tables'!$D25)+'Investment from Nipa Tables'!CO28/Prices!AV58*100</f>
        <v>1244.0143549111749</v>
      </c>
      <c r="AX33" s="35">
        <f>+AW33*(1-'Dep r by equipment nipa tables'!$D25)+'Investment from Nipa Tables'!CP28/Prices!AW58*100</f>
        <v>1650.7238798996336</v>
      </c>
      <c r="AY33" s="35">
        <f>+AX33*(1-'Dep r by equipment nipa tables'!$D25)+'Investment from Nipa Tables'!CQ28/Prices!AX58*100</f>
        <v>1933.2187977117896</v>
      </c>
      <c r="AZ33" s="35">
        <f>+AY33*(1-'Dep r by equipment nipa tables'!$D25)+'Investment from Nipa Tables'!CR28/Prices!AY58*100</f>
        <v>2344.0260968368652</v>
      </c>
      <c r="BA33" s="35">
        <f>+AZ33*(1-'Dep r by equipment nipa tables'!$D25)+'Investment from Nipa Tables'!CS28/Prices!AZ58*100</f>
        <v>2830.7412511982825</v>
      </c>
      <c r="BB33" s="35">
        <f>+BA33*(1-'Dep r by equipment nipa tables'!$D25)+'Investment from Nipa Tables'!CT28/Prices!BA58*100</f>
        <v>3968.2436976417994</v>
      </c>
      <c r="BC33" s="35">
        <f>+BB33*(1-'Dep r by equipment nipa tables'!$D25)+'Investment from Nipa Tables'!CU28/Prices!BB58*100</f>
        <v>5653.2354634562416</v>
      </c>
      <c r="BD33" s="35">
        <f>+BC33*(1-'Dep r by equipment nipa tables'!$D25)+'Investment from Nipa Tables'!CV28/Prices!BC58*100</f>
        <v>8470.0569662115795</v>
      </c>
      <c r="BE33" s="35">
        <f>+BD33*(1-'Dep r by equipment nipa tables'!$D25)+'Investment from Nipa Tables'!CW28/Prices!BD58*100</f>
        <v>10921.719682013048</v>
      </c>
      <c r="BF33" s="35">
        <f>+BE33*(1-'Dep r by equipment nipa tables'!$D25)+'Investment from Nipa Tables'!CX28/Prices!BE58*100</f>
        <v>13518.183577775078</v>
      </c>
      <c r="BG33" s="35">
        <f>+BF33*(1-'Dep r by equipment nipa tables'!$D25)+'Investment from Nipa Tables'!CY28/Prices!BF58*100</f>
        <v>16239.446741999413</v>
      </c>
      <c r="BH33" s="35">
        <f>+BG33*(1-'Dep r by equipment nipa tables'!$D25)+'Investment from Nipa Tables'!CZ28/Prices!BG58*100</f>
        <v>16452.198846710075</v>
      </c>
      <c r="BI33" s="35">
        <f>+BH33*(1-'Dep r by equipment nipa tables'!$D25)+'Investment from Nipa Tables'!DA28/Prices!BH58*100</f>
        <v>16923.980885271707</v>
      </c>
      <c r="BJ33" s="35">
        <f>+BI33*(1-'Dep r by equipment nipa tables'!$D25)+'Investment from Nipa Tables'!DB28/Prices!BI58*100</f>
        <v>16575.198199982085</v>
      </c>
      <c r="BK33" s="35">
        <f>+BJ33*(1-'Dep r by equipment nipa tables'!$D25)+'Investment from Nipa Tables'!DC28/Prices!BJ58*100</f>
        <v>17081.037369118509</v>
      </c>
      <c r="BL33" s="35">
        <f>+BK33*(1-'Dep r by equipment nipa tables'!$D25)+'Investment from Nipa Tables'!DD28/Prices!BK58*100</f>
        <v>17728.20288060257</v>
      </c>
      <c r="BM33" s="35">
        <f>+BL33*(1-'Dep r by equipment nipa tables'!$D25)+'Investment from Nipa Tables'!DE28/Prices!BL58*100</f>
        <v>17593.394658869805</v>
      </c>
      <c r="BN33" s="35">
        <f>+BM33*(1-'Dep r by equipment nipa tables'!$D25)+'Investment from Nipa Tables'!DF28/Prices!BM58*100</f>
        <v>16769.014864768313</v>
      </c>
      <c r="BO33" s="35">
        <f>+BN33*(1-'Dep r by equipment nipa tables'!$D25)+'Investment from Nipa Tables'!DG28/Prices!BN58*100</f>
        <v>17282.209990381351</v>
      </c>
      <c r="BP33" s="35">
        <f>+BO33*(1-'Dep r by equipment nipa tables'!$D25)+'Investment from Nipa Tables'!DH28/Prices!BO58*100</f>
        <v>17693.980967311138</v>
      </c>
      <c r="BQ33" s="35">
        <f>+BP33*(1-'Dep r by equipment nipa tables'!$D25)+'Investment from Nipa Tables'!DI28/Prices!BP58*100</f>
        <v>18013.907192914947</v>
      </c>
      <c r="BR33" s="35">
        <f>+BQ33*(1-'Dep r by equipment nipa tables'!$D25)+'Investment from Nipa Tables'!DJ28/Prices!BQ58*100</f>
        <v>18261.466341789877</v>
      </c>
      <c r="BS33" s="35">
        <f>+BR33*(1-'Dep r by equipment nipa tables'!$D25)+'Investment from Nipa Tables'!DK28/Prices!BR58*100</f>
        <v>18071.587322581021</v>
      </c>
      <c r="BT33" s="35">
        <f>+BS33*(1-'Dep r by equipment nipa tables'!$D25)+'Investment from Nipa Tables'!DL28/Prices!BS58*100</f>
        <v>17846.145861519668</v>
      </c>
    </row>
    <row r="34" spans="1:72" x14ac:dyDescent="0.25">
      <c r="A34" s="29">
        <v>4</v>
      </c>
      <c r="B34" t="s">
        <v>65</v>
      </c>
      <c r="C34" s="35">
        <f>+'Initial Stock'!E31/Prices!C59*100</f>
        <v>0</v>
      </c>
      <c r="D34" s="35">
        <f>+C34*(1-'Dep r by equipment nipa tables'!$D26)+'Investment from Nipa Tables'!AV29/Prices!C59*100</f>
        <v>0</v>
      </c>
      <c r="E34" s="35">
        <f>+D34*(1-'Dep r by equipment nipa tables'!$D26)+'Investment from Nipa Tables'!AW29/Prices!D59*100</f>
        <v>0</v>
      </c>
      <c r="F34" s="35">
        <f>+E34*(1-'Dep r by equipment nipa tables'!$D26)+'Investment from Nipa Tables'!AX29/Prices!E59*100</f>
        <v>0</v>
      </c>
      <c r="G34" s="35">
        <f>+F34*(1-'Dep r by equipment nipa tables'!$D26)+'Investment from Nipa Tables'!AY29/Prices!F59*100</f>
        <v>0</v>
      </c>
      <c r="H34" s="35">
        <f>+G34*(1-'Dep r by equipment nipa tables'!$D26)+'Investment from Nipa Tables'!AZ29/Prices!G59*100</f>
        <v>0</v>
      </c>
      <c r="I34" s="35">
        <f>+H34*(1-'Dep r by equipment nipa tables'!$D26)+'Investment from Nipa Tables'!BA29/Prices!H59*100</f>
        <v>0</v>
      </c>
      <c r="J34" s="35">
        <f>+I34*(1-'Dep r by equipment nipa tables'!$D26)+'Investment from Nipa Tables'!BB29/Prices!I59*100</f>
        <v>0</v>
      </c>
      <c r="K34" s="35">
        <f>+J34*(1-'Dep r by equipment nipa tables'!$D26)+'Investment from Nipa Tables'!BC29/Prices!J59*100</f>
        <v>0</v>
      </c>
      <c r="L34" s="35">
        <f>+K34*(1-'Dep r by equipment nipa tables'!$D26)+'Investment from Nipa Tables'!BD29/Prices!K59*100</f>
        <v>0</v>
      </c>
      <c r="M34" s="35">
        <f>+L34*(1-'Dep r by equipment nipa tables'!$D26)+'Investment from Nipa Tables'!BE29/Prices!L59*100</f>
        <v>0</v>
      </c>
      <c r="N34" s="35">
        <f>+M34*(1-'Dep r by equipment nipa tables'!$D26)+'Investment from Nipa Tables'!BF29/Prices!M59*100</f>
        <v>0</v>
      </c>
      <c r="O34" s="35">
        <f>+N34*(1-'Dep r by equipment nipa tables'!$D26)+'Investment from Nipa Tables'!BG29/Prices!N59*100</f>
        <v>0</v>
      </c>
      <c r="P34" s="35">
        <f>+O34*(1-'Dep r by equipment nipa tables'!$D26)+'Investment from Nipa Tables'!BH29/Prices!O59*100</f>
        <v>0</v>
      </c>
      <c r="Q34" s="35">
        <f>+P34*(1-'Dep r by equipment nipa tables'!$D26)+'Investment from Nipa Tables'!BI29/Prices!P59*100</f>
        <v>0</v>
      </c>
      <c r="R34" s="35">
        <f>+Q34*(1-'Dep r by equipment nipa tables'!$D26)+'Investment from Nipa Tables'!BJ29/Prices!Q59*100</f>
        <v>0</v>
      </c>
      <c r="S34" s="35">
        <f>+R34*(1-'Dep r by equipment nipa tables'!$D26)+'Investment from Nipa Tables'!BK29/Prices!R59*100</f>
        <v>0</v>
      </c>
      <c r="T34" s="35">
        <f>+S34*(1-'Dep r by equipment nipa tables'!$D26)+'Investment from Nipa Tables'!BL29/Prices!S59*100</f>
        <v>0</v>
      </c>
      <c r="U34" s="35">
        <f>+T34*(1-'Dep r by equipment nipa tables'!$D26)+'Investment from Nipa Tables'!BM29/Prices!T59*100</f>
        <v>0</v>
      </c>
      <c r="V34" s="35">
        <f>+U34*(1-'Dep r by equipment nipa tables'!$D26)+'Investment from Nipa Tables'!BN29/Prices!U59*100</f>
        <v>0</v>
      </c>
      <c r="W34" s="35">
        <f>+V34*(1-'Dep r by equipment nipa tables'!$D26)+'Investment from Nipa Tables'!BO29/Prices!V59*100</f>
        <v>0</v>
      </c>
      <c r="X34" s="35">
        <f>+W34*(1-'Dep r by equipment nipa tables'!$D26)+'Investment from Nipa Tables'!BP29/Prices!W59*100</f>
        <v>0</v>
      </c>
      <c r="Y34" s="35">
        <f>+X34*(1-'Dep r by equipment nipa tables'!$D26)+'Investment from Nipa Tables'!BQ29/Prices!X59*100</f>
        <v>0</v>
      </c>
      <c r="Z34" s="35">
        <f>+Y34*(1-'Dep r by equipment nipa tables'!$D26)+'Investment from Nipa Tables'!BR29/Prices!Y59*100</f>
        <v>0</v>
      </c>
      <c r="AA34" s="35">
        <f>+Z34*(1-'Dep r by equipment nipa tables'!$D26)+'Investment from Nipa Tables'!BS29/Prices!Z59*100</f>
        <v>0</v>
      </c>
      <c r="AB34" s="35">
        <f>+AA34*(1-'Dep r by equipment nipa tables'!$D26)+'Investment from Nipa Tables'!BT29/Prices!AA59*100</f>
        <v>4.7060894208756955E-3</v>
      </c>
      <c r="AC34" s="35">
        <f>+AB34*(1-'Dep r by equipment nipa tables'!$D26)+'Investment from Nipa Tables'!BU29/Prices!AB59*100</f>
        <v>0.54584537529676436</v>
      </c>
      <c r="AD34" s="35">
        <f>+AC34*(1-'Dep r by equipment nipa tables'!$D26)+'Investment from Nipa Tables'!BV29/Prices!AC59*100</f>
        <v>1.1263674663685097</v>
      </c>
      <c r="AE34" s="35">
        <f>+AD34*(1-'Dep r by equipment nipa tables'!$D26)+'Investment from Nipa Tables'!BW29/Prices!AD59*100</f>
        <v>1.7285112228531512</v>
      </c>
      <c r="AF34" s="35">
        <f>+AE34*(1-'Dep r by equipment nipa tables'!$D26)+'Investment from Nipa Tables'!BX29/Prices!AE59*100</f>
        <v>2.5623127477578116</v>
      </c>
      <c r="AG34" s="35">
        <f>+AF34*(1-'Dep r by equipment nipa tables'!$D26)+'Investment from Nipa Tables'!BY29/Prices!AF59*100</f>
        <v>4.3679134570929268</v>
      </c>
      <c r="AH34" s="35">
        <f>+AG34*(1-'Dep r by equipment nipa tables'!$D26)+'Investment from Nipa Tables'!BZ29/Prices!AG59*100</f>
        <v>6.2229890810696471</v>
      </c>
      <c r="AI34" s="35">
        <f>+AH34*(1-'Dep r by equipment nipa tables'!$D26)+'Investment from Nipa Tables'!CA29/Prices!AH59*100</f>
        <v>10.033073827972562</v>
      </c>
      <c r="AJ34" s="35">
        <f>+AI34*(1-'Dep r by equipment nipa tables'!$D26)+'Investment from Nipa Tables'!CB29/Prices!AI59*100</f>
        <v>17.554726274034856</v>
      </c>
      <c r="AK34" s="35">
        <f>+AJ34*(1-'Dep r by equipment nipa tables'!$D26)+'Investment from Nipa Tables'!CC29/Prices!AJ59*100</f>
        <v>33.106988262320726</v>
      </c>
      <c r="AL34" s="35">
        <f>+AK34*(1-'Dep r by equipment nipa tables'!$D26)+'Investment from Nipa Tables'!CD29/Prices!AK59*100</f>
        <v>47.669971333125844</v>
      </c>
      <c r="AM34" s="35">
        <f>+AL34*(1-'Dep r by equipment nipa tables'!$D26)+'Investment from Nipa Tables'!CE29/Prices!AL59*100</f>
        <v>66.252748314458557</v>
      </c>
      <c r="AN34" s="35">
        <f>+AM34*(1-'Dep r by equipment nipa tables'!$D26)+'Investment from Nipa Tables'!CF29/Prices!AM59*100</f>
        <v>97.135819266364848</v>
      </c>
      <c r="AO34" s="35">
        <f>+AN34*(1-'Dep r by equipment nipa tables'!$D26)+'Investment from Nipa Tables'!CG29/Prices!AN59*100</f>
        <v>142.51507697219745</v>
      </c>
      <c r="AP34" s="35">
        <f>+AO34*(1-'Dep r by equipment nipa tables'!$D26)+'Investment from Nipa Tables'!CH29/Prices!AO59*100</f>
        <v>162.36227853245506</v>
      </c>
      <c r="AQ34" s="35">
        <f>+AP34*(1-'Dep r by equipment nipa tables'!$D26)+'Investment from Nipa Tables'!CI29/Prices!AP59*100</f>
        <v>198.88937354259389</v>
      </c>
      <c r="AR34" s="35">
        <f>+AQ34*(1-'Dep r by equipment nipa tables'!$D26)+'Investment from Nipa Tables'!CJ29/Prices!AQ59*100</f>
        <v>258.25088609296449</v>
      </c>
      <c r="AS34" s="35">
        <f>+AR34*(1-'Dep r by equipment nipa tables'!$D26)+'Investment from Nipa Tables'!CK29/Prices!AR59*100</f>
        <v>279.21311593226403</v>
      </c>
      <c r="AT34" s="35">
        <f>+AS34*(1-'Dep r by equipment nipa tables'!$D26)+'Investment from Nipa Tables'!CL29/Prices!AS59*100</f>
        <v>342.47124592165943</v>
      </c>
      <c r="AU34" s="35">
        <f>+AT34*(1-'Dep r by equipment nipa tables'!$D26)+'Investment from Nipa Tables'!CM29/Prices!AT59*100</f>
        <v>387.65631945559335</v>
      </c>
      <c r="AV34" s="35">
        <f>+AU34*(1-'Dep r by equipment nipa tables'!$D26)+'Investment from Nipa Tables'!CN29/Prices!AU59*100</f>
        <v>425.16338434075453</v>
      </c>
      <c r="AW34" s="35">
        <f>+AV34*(1-'Dep r by equipment nipa tables'!$D26)+'Investment from Nipa Tables'!CO29/Prices!AV59*100</f>
        <v>541.54718252227099</v>
      </c>
      <c r="AX34" s="35">
        <f>+AW34*(1-'Dep r by equipment nipa tables'!$D26)+'Investment from Nipa Tables'!CP29/Prices!AW59*100</f>
        <v>704.10261482774376</v>
      </c>
      <c r="AY34" s="35">
        <f>+AX34*(1-'Dep r by equipment nipa tables'!$D26)+'Investment from Nipa Tables'!CQ29/Prices!AX59*100</f>
        <v>842.61142742813013</v>
      </c>
      <c r="AZ34" s="35">
        <f>+AY34*(1-'Dep r by equipment nipa tables'!$D26)+'Investment from Nipa Tables'!CR29/Prices!AY59*100</f>
        <v>1116.4830441483882</v>
      </c>
      <c r="BA34" s="35">
        <f>+AZ34*(1-'Dep r by equipment nipa tables'!$D26)+'Investment from Nipa Tables'!CS29/Prices!AZ59*100</f>
        <v>1673.9213471311505</v>
      </c>
      <c r="BB34" s="35">
        <f>+BA34*(1-'Dep r by equipment nipa tables'!$D26)+'Investment from Nipa Tables'!CT29/Prices!BA59*100</f>
        <v>2539.7836940120583</v>
      </c>
      <c r="BC34" s="35">
        <f>+BB34*(1-'Dep r by equipment nipa tables'!$D26)+'Investment from Nipa Tables'!CU29/Prices!BB59*100</f>
        <v>3485.4453507085623</v>
      </c>
      <c r="BD34" s="35">
        <f>+BC34*(1-'Dep r by equipment nipa tables'!$D26)+'Investment from Nipa Tables'!CV29/Prices!BC59*100</f>
        <v>4923.8814275184995</v>
      </c>
      <c r="BE34" s="35">
        <f>+BD34*(1-'Dep r by equipment nipa tables'!$D26)+'Investment from Nipa Tables'!CW29/Prices!BD59*100</f>
        <v>6566.1869680884774</v>
      </c>
      <c r="BF34" s="35">
        <f>+BE34*(1-'Dep r by equipment nipa tables'!$D26)+'Investment from Nipa Tables'!CX29/Prices!BE59*100</f>
        <v>7352.1711738838858</v>
      </c>
      <c r="BG34" s="35">
        <f>+BF34*(1-'Dep r by equipment nipa tables'!$D26)+'Investment from Nipa Tables'!CY29/Prices!BF59*100</f>
        <v>8449.158468530657</v>
      </c>
      <c r="BH34" s="35">
        <f>+BG34*(1-'Dep r by equipment nipa tables'!$D26)+'Investment from Nipa Tables'!CZ29/Prices!BG59*100</f>
        <v>9876.4875835612074</v>
      </c>
      <c r="BI34" s="35">
        <f>+BH34*(1-'Dep r by equipment nipa tables'!$D26)+'Investment from Nipa Tables'!DA29/Prices!BH59*100</f>
        <v>12109.590445010701</v>
      </c>
      <c r="BJ34" s="35">
        <f>+BI34*(1-'Dep r by equipment nipa tables'!$D26)+'Investment from Nipa Tables'!DB29/Prices!BI59*100</f>
        <v>13588.289151842466</v>
      </c>
      <c r="BK34" s="35">
        <f>+BJ34*(1-'Dep r by equipment nipa tables'!$D26)+'Investment from Nipa Tables'!DC29/Prices!BJ59*100</f>
        <v>15096.458188350362</v>
      </c>
      <c r="BL34" s="35">
        <f>+BK34*(1-'Dep r by equipment nipa tables'!$D26)+'Investment from Nipa Tables'!DD29/Prices!BK59*100</f>
        <v>15811.992423980179</v>
      </c>
      <c r="BM34" s="35">
        <f>+BL34*(1-'Dep r by equipment nipa tables'!$D26)+'Investment from Nipa Tables'!DE29/Prices!BL59*100</f>
        <v>16523.153504717433</v>
      </c>
      <c r="BN34" s="35">
        <f>+BM34*(1-'Dep r by equipment nipa tables'!$D26)+'Investment from Nipa Tables'!DF29/Prices!BM59*100</f>
        <v>15901.581926596065</v>
      </c>
      <c r="BO34" s="35">
        <f>+BN34*(1-'Dep r by equipment nipa tables'!$D26)+'Investment from Nipa Tables'!DG29/Prices!BN59*100</f>
        <v>17502.995132200725</v>
      </c>
      <c r="BP34" s="35">
        <f>+BO34*(1-'Dep r by equipment nipa tables'!$D26)+'Investment from Nipa Tables'!DH29/Prices!BO59*100</f>
        <v>17993.644198704751</v>
      </c>
      <c r="BQ34" s="35">
        <f>+BP34*(1-'Dep r by equipment nipa tables'!$D26)+'Investment from Nipa Tables'!DI29/Prices!BP59*100</f>
        <v>18579.681961227208</v>
      </c>
      <c r="BR34" s="35">
        <f>+BQ34*(1-'Dep r by equipment nipa tables'!$D26)+'Investment from Nipa Tables'!DJ29/Prices!BQ59*100</f>
        <v>19572.70305601896</v>
      </c>
      <c r="BS34" s="35">
        <f>+BR34*(1-'Dep r by equipment nipa tables'!$D26)+'Investment from Nipa Tables'!DK29/Prices!BR59*100</f>
        <v>20158.401932502376</v>
      </c>
      <c r="BT34" s="35">
        <f>+BS34*(1-'Dep r by equipment nipa tables'!$D26)+'Investment from Nipa Tables'!DL29/Prices!BS59*100</f>
        <v>20012.150237642098</v>
      </c>
    </row>
    <row r="35" spans="1:72" x14ac:dyDescent="0.25">
      <c r="A35" s="29">
        <v>4</v>
      </c>
      <c r="B35" t="s">
        <v>67</v>
      </c>
      <c r="C35" s="35">
        <f>+'Initial Stock'!E32/Prices!C60*100</f>
        <v>0</v>
      </c>
      <c r="D35" s="35">
        <f>+C35*(1-'Dep r by equipment nipa tables'!$D27)+'Investment from Nipa Tables'!AV30/Prices!C60*100</f>
        <v>0</v>
      </c>
      <c r="E35" s="35">
        <f>+D35*(1-'Dep r by equipment nipa tables'!$D27)+'Investment from Nipa Tables'!AW30/Prices!D60*100</f>
        <v>0</v>
      </c>
      <c r="F35" s="35">
        <f>+E35*(1-'Dep r by equipment nipa tables'!$D27)+'Investment from Nipa Tables'!AX30/Prices!E60*100</f>
        <v>0</v>
      </c>
      <c r="G35" s="35">
        <f>+F35*(1-'Dep r by equipment nipa tables'!$D27)+'Investment from Nipa Tables'!AY30/Prices!F60*100</f>
        <v>0</v>
      </c>
      <c r="H35" s="35">
        <f>+G35*(1-'Dep r by equipment nipa tables'!$D27)+'Investment from Nipa Tables'!AZ30/Prices!G60*100</f>
        <v>0</v>
      </c>
      <c r="I35" s="35">
        <f>+H35*(1-'Dep r by equipment nipa tables'!$D27)+'Investment from Nipa Tables'!BA30/Prices!H60*100</f>
        <v>0</v>
      </c>
      <c r="J35" s="35">
        <f>+I35*(1-'Dep r by equipment nipa tables'!$D27)+'Investment from Nipa Tables'!BB30/Prices!I60*100</f>
        <v>0</v>
      </c>
      <c r="K35" s="35">
        <f>+J35*(1-'Dep r by equipment nipa tables'!$D27)+'Investment from Nipa Tables'!BC30/Prices!J60*100</f>
        <v>0</v>
      </c>
      <c r="L35" s="35">
        <f>+K35*(1-'Dep r by equipment nipa tables'!$D27)+'Investment from Nipa Tables'!BD30/Prices!K60*100</f>
        <v>0</v>
      </c>
      <c r="M35" s="35">
        <f>+L35*(1-'Dep r by equipment nipa tables'!$D27)+'Investment from Nipa Tables'!BE30/Prices!L60*100</f>
        <v>0</v>
      </c>
      <c r="N35" s="35">
        <f>+M35*(1-'Dep r by equipment nipa tables'!$D27)+'Investment from Nipa Tables'!BF30/Prices!M60*100</f>
        <v>0</v>
      </c>
      <c r="O35" s="35">
        <f>+N35*(1-'Dep r by equipment nipa tables'!$D27)+'Investment from Nipa Tables'!BG30/Prices!N60*100</f>
        <v>0</v>
      </c>
      <c r="P35" s="35">
        <f>+O35*(1-'Dep r by equipment nipa tables'!$D27)+'Investment from Nipa Tables'!BH30/Prices!O60*100</f>
        <v>2.6455401624815903E-4</v>
      </c>
      <c r="Q35" s="35">
        <f>+P35*(1-'Dep r by equipment nipa tables'!$D27)+'Investment from Nipa Tables'!BI30/Prices!P60*100</f>
        <v>4.2253700500154475E-3</v>
      </c>
      <c r="R35" s="35">
        <f>+Q35*(1-'Dep r by equipment nipa tables'!$D27)+'Investment from Nipa Tables'!BJ30/Prices!Q60*100</f>
        <v>1.3853655733580321E-2</v>
      </c>
      <c r="S35" s="35">
        <f>+R35*(1-'Dep r by equipment nipa tables'!$D27)+'Investment from Nipa Tables'!BK30/Prices!R60*100</f>
        <v>3.2679631107847648E-2</v>
      </c>
      <c r="T35" s="35">
        <f>+S35*(1-'Dep r by equipment nipa tables'!$D27)+'Investment from Nipa Tables'!BL30/Prices!S60*100</f>
        <v>0.11450838796780269</v>
      </c>
      <c r="U35" s="35">
        <f>+T35*(1-'Dep r by equipment nipa tables'!$D27)+'Investment from Nipa Tables'!BM30/Prices!T60*100</f>
        <v>0.23561012602374357</v>
      </c>
      <c r="V35" s="35">
        <f>+U35*(1-'Dep r by equipment nipa tables'!$D27)+'Investment from Nipa Tables'!BN30/Prices!U60*100</f>
        <v>0.40926305712088645</v>
      </c>
      <c r="W35" s="35">
        <f>+V35*(1-'Dep r by equipment nipa tables'!$D27)+'Investment from Nipa Tables'!BO30/Prices!V60*100</f>
        <v>0.81706383676247651</v>
      </c>
      <c r="X35" s="35">
        <f>+W35*(1-'Dep r by equipment nipa tables'!$D27)+'Investment from Nipa Tables'!BP30/Prices!W60*100</f>
        <v>1.1764743636229014</v>
      </c>
      <c r="Y35" s="35">
        <f>+X35*(1-'Dep r by equipment nipa tables'!$D27)+'Investment from Nipa Tables'!BQ30/Prices!X60*100</f>
        <v>1.5162326816433724</v>
      </c>
      <c r="Z35" s="35">
        <f>+Y35*(1-'Dep r by equipment nipa tables'!$D27)+'Investment from Nipa Tables'!BR30/Prices!Y60*100</f>
        <v>1.905913227618754</v>
      </c>
      <c r="AA35" s="35">
        <f>+Z35*(1-'Dep r by equipment nipa tables'!$D27)+'Investment from Nipa Tables'!BS30/Prices!Z60*100</f>
        <v>2.3076052567131558</v>
      </c>
      <c r="AB35" s="35">
        <f>+AA35*(1-'Dep r by equipment nipa tables'!$D27)+'Investment from Nipa Tables'!BT30/Prices!AA60*100</f>
        <v>2.8279177395450681</v>
      </c>
      <c r="AC35" s="35">
        <f>+AB35*(1-'Dep r by equipment nipa tables'!$D27)+'Investment from Nipa Tables'!BU30/Prices!AB60*100</f>
        <v>3.3695045632537286</v>
      </c>
      <c r="AD35" s="35">
        <f>+AC35*(1-'Dep r by equipment nipa tables'!$D27)+'Investment from Nipa Tables'!BV30/Prices!AC60*100</f>
        <v>3.5431747904809101</v>
      </c>
      <c r="AE35" s="35">
        <f>+AD35*(1-'Dep r by equipment nipa tables'!$D27)+'Investment from Nipa Tables'!BW30/Prices!AD60*100</f>
        <v>3.6741619263431682</v>
      </c>
      <c r="AF35" s="35">
        <f>+AE35*(1-'Dep r by equipment nipa tables'!$D27)+'Investment from Nipa Tables'!BX30/Prices!AE60*100</f>
        <v>3.774822268536445</v>
      </c>
      <c r="AG35" s="35">
        <f>+AF35*(1-'Dep r by equipment nipa tables'!$D27)+'Investment from Nipa Tables'!BY30/Prices!AF60*100</f>
        <v>4.0998411674951321</v>
      </c>
      <c r="AH35" s="35">
        <f>+AG35*(1-'Dep r by equipment nipa tables'!$D27)+'Investment from Nipa Tables'!BZ30/Prices!AG60*100</f>
        <v>5.1697109186621768</v>
      </c>
      <c r="AI35" s="35">
        <f>+AH35*(1-'Dep r by equipment nipa tables'!$D27)+'Investment from Nipa Tables'!CA30/Prices!AH60*100</f>
        <v>7.8664109670940352</v>
      </c>
      <c r="AJ35" s="35">
        <f>+AI35*(1-'Dep r by equipment nipa tables'!$D27)+'Investment from Nipa Tables'!CB30/Prices!AI60*100</f>
        <v>10.363327382362037</v>
      </c>
      <c r="AK35" s="35">
        <f>+AJ35*(1-'Dep r by equipment nipa tables'!$D27)+'Investment from Nipa Tables'!CC30/Prices!AJ60*100</f>
        <v>14.332407513055253</v>
      </c>
      <c r="AL35" s="35">
        <f>+AK35*(1-'Dep r by equipment nipa tables'!$D27)+'Investment from Nipa Tables'!CD30/Prices!AK60*100</f>
        <v>19.164540640118233</v>
      </c>
      <c r="AM35" s="35">
        <f>+AL35*(1-'Dep r by equipment nipa tables'!$D27)+'Investment from Nipa Tables'!CE30/Prices!AL60*100</f>
        <v>26.405546317007669</v>
      </c>
      <c r="AN35" s="35">
        <f>+AM35*(1-'Dep r by equipment nipa tables'!$D27)+'Investment from Nipa Tables'!CF30/Prices!AM60*100</f>
        <v>32.878027504580601</v>
      </c>
      <c r="AO35" s="35">
        <f>+AN35*(1-'Dep r by equipment nipa tables'!$D27)+'Investment from Nipa Tables'!CG30/Prices!AN60*100</f>
        <v>52.908148506241446</v>
      </c>
      <c r="AP35" s="35">
        <f>+AO35*(1-'Dep r by equipment nipa tables'!$D27)+'Investment from Nipa Tables'!CH30/Prices!AO60*100</f>
        <v>80.589546443284334</v>
      </c>
      <c r="AQ35" s="35">
        <f>+AP35*(1-'Dep r by equipment nipa tables'!$D27)+'Investment from Nipa Tables'!CI30/Prices!AP60*100</f>
        <v>101.1036678258711</v>
      </c>
      <c r="AR35" s="35">
        <f>+AQ35*(1-'Dep r by equipment nipa tables'!$D27)+'Investment from Nipa Tables'!CJ30/Prices!AQ60*100</f>
        <v>69.569433830981893</v>
      </c>
      <c r="AS35" s="35">
        <f>+AR35*(1-'Dep r by equipment nipa tables'!$D27)+'Investment from Nipa Tables'!CK30/Prices!AR60*100</f>
        <v>47.870727419098635</v>
      </c>
      <c r="AT35" s="35">
        <f>+AS35*(1-'Dep r by equipment nipa tables'!$D27)+'Investment from Nipa Tables'!CL30/Prices!AS60*100</f>
        <v>32.939847537081768</v>
      </c>
      <c r="AU35" s="35">
        <f>+AT35*(1-'Dep r by equipment nipa tables'!$D27)+'Investment from Nipa Tables'!CM30/Prices!AT60*100</f>
        <v>22.665909090265963</v>
      </c>
      <c r="AV35" s="35">
        <f>+AU35*(1-'Dep r by equipment nipa tables'!$D27)+'Investment from Nipa Tables'!CN30/Prices!AU60*100</f>
        <v>15.596412045012007</v>
      </c>
      <c r="AW35" s="35">
        <f>+AV35*(1-'Dep r by equipment nipa tables'!$D27)+'Investment from Nipa Tables'!CO30/Prices!AV60*100</f>
        <v>10.73189112817276</v>
      </c>
      <c r="AX35" s="35">
        <f>+AW35*(1-'Dep r by equipment nipa tables'!$D27)+'Investment from Nipa Tables'!CP30/Prices!AW60*100</f>
        <v>7.384614285295676</v>
      </c>
      <c r="AY35" s="35">
        <f>+AX35*(1-'Dep r by equipment nipa tables'!$D27)+'Investment from Nipa Tables'!CQ30/Prices!AX60*100</f>
        <v>5.0813530897119543</v>
      </c>
      <c r="AZ35" s="35">
        <f>+AY35*(1-'Dep r by equipment nipa tables'!$D27)+'Investment from Nipa Tables'!CR30/Prices!AY60*100</f>
        <v>3.4964790610307954</v>
      </c>
      <c r="BA35" s="35">
        <f>+AZ35*(1-'Dep r by equipment nipa tables'!$D27)+'Investment from Nipa Tables'!CS30/Prices!AZ60*100</f>
        <v>2.4059272418952902</v>
      </c>
      <c r="BB35" s="35">
        <f>+BA35*(1-'Dep r by equipment nipa tables'!$D27)+'Investment from Nipa Tables'!CT30/Prices!BA60*100</f>
        <v>1.655518535148149</v>
      </c>
      <c r="BC35" s="35">
        <f>+BB35*(1-'Dep r by equipment nipa tables'!$D27)+'Investment from Nipa Tables'!CU30/Prices!BB60*100</f>
        <v>1.1391623040354413</v>
      </c>
      <c r="BD35" s="35">
        <f>+BC35*(1-'Dep r by equipment nipa tables'!$D27)+'Investment from Nipa Tables'!CV30/Prices!BC60*100</f>
        <v>0.78385758140678707</v>
      </c>
      <c r="BE35" s="35">
        <f>+BD35*(1-'Dep r by equipment nipa tables'!$D27)+'Investment from Nipa Tables'!CW30/Prices!BD60*100</f>
        <v>0.53937240176601009</v>
      </c>
      <c r="BF35" s="35">
        <f>+BE35*(1-'Dep r by equipment nipa tables'!$D27)+'Investment from Nipa Tables'!CX30/Prices!BE60*100</f>
        <v>0.37114214965519149</v>
      </c>
      <c r="BG35" s="35">
        <f>+BF35*(1-'Dep r by equipment nipa tables'!$D27)+'Investment from Nipa Tables'!CY30/Prices!BF60*100</f>
        <v>0.25538291317773726</v>
      </c>
      <c r="BH35" s="35">
        <f>+BG35*(1-'Dep r by equipment nipa tables'!$D27)+'Investment from Nipa Tables'!CZ30/Prices!BG60*100</f>
        <v>0.175728982557601</v>
      </c>
      <c r="BI35" s="35">
        <f>+BH35*(1-'Dep r by equipment nipa tables'!$D27)+'Investment from Nipa Tables'!DA30/Prices!BH60*100</f>
        <v>0.12091911289788523</v>
      </c>
      <c r="BJ35" s="35">
        <f>+BI35*(1-'Dep r by equipment nipa tables'!$D27)+'Investment from Nipa Tables'!DB30/Prices!BI60*100</f>
        <v>8.3204441585034816E-2</v>
      </c>
      <c r="BK35" s="35">
        <f>+BJ35*(1-'Dep r by equipment nipa tables'!$D27)+'Investment from Nipa Tables'!DC30/Prices!BJ60*100</f>
        <v>5.7252976254662455E-2</v>
      </c>
      <c r="BL35" s="35">
        <f>+BK35*(1-'Dep r by equipment nipa tables'!$D27)+'Investment from Nipa Tables'!DD30/Prices!BK60*100</f>
        <v>3.9395772960833228E-2</v>
      </c>
      <c r="BM35" s="35">
        <f>+BL35*(1-'Dep r by equipment nipa tables'!$D27)+'Investment from Nipa Tables'!DE30/Prices!BL60*100</f>
        <v>2.7108231374349343E-2</v>
      </c>
      <c r="BN35" s="35">
        <f>+BM35*(1-'Dep r by equipment nipa tables'!$D27)+'Investment from Nipa Tables'!DF30/Prices!BM60*100</f>
        <v>1.865317400868978E-2</v>
      </c>
      <c r="BO35" s="35">
        <f>+BN35*(1-'Dep r by equipment nipa tables'!$D27)+'Investment from Nipa Tables'!DG30/Prices!BN60*100</f>
        <v>1.2835249035379435E-2</v>
      </c>
      <c r="BP35" s="35">
        <f>+BO35*(1-'Dep r by equipment nipa tables'!$D27)+'Investment from Nipa Tables'!DH30/Prices!BO60*100</f>
        <v>8.8319348612445892E-3</v>
      </c>
      <c r="BQ35" s="35">
        <f>+BP35*(1-'Dep r by equipment nipa tables'!$D27)+'Investment from Nipa Tables'!DI30/Prices!BP60*100</f>
        <v>6.0772543780224014E-3</v>
      </c>
      <c r="BR35" s="35">
        <f>+BQ35*(1-'Dep r by equipment nipa tables'!$D27)+'Investment from Nipa Tables'!DJ30/Prices!BQ60*100</f>
        <v>4.1817587375172138E-3</v>
      </c>
      <c r="BS35" s="35">
        <f>+BR35*(1-'Dep r by equipment nipa tables'!$D27)+'Investment from Nipa Tables'!DK30/Prices!BR60*100</f>
        <v>2.8774681872855944E-3</v>
      </c>
      <c r="BT35" s="35">
        <f>+BS35*(1-'Dep r by equipment nipa tables'!$D27)+'Investment from Nipa Tables'!DL30/Prices!BS60*100</f>
        <v>1.9799858596712171E-3</v>
      </c>
    </row>
    <row r="36" spans="1:72" x14ac:dyDescent="0.25">
      <c r="A36" s="29">
        <v>4</v>
      </c>
      <c r="B36" t="s">
        <v>69</v>
      </c>
      <c r="C36" s="35">
        <f>+'Initial Stock'!E33/Prices!C61*100</f>
        <v>0</v>
      </c>
      <c r="D36" s="35">
        <f>+C36*(1-'Dep r by equipment nipa tables'!$D28)+'Investment from Nipa Tables'!AV31/Prices!C61*100</f>
        <v>0</v>
      </c>
      <c r="E36" s="35">
        <f>+D36*(1-'Dep r by equipment nipa tables'!$D28)+'Investment from Nipa Tables'!AW31/Prices!D61*100</f>
        <v>0</v>
      </c>
      <c r="F36" s="35">
        <f>+E36*(1-'Dep r by equipment nipa tables'!$D28)+'Investment from Nipa Tables'!AX31/Prices!E61*100</f>
        <v>0</v>
      </c>
      <c r="G36" s="35">
        <f>+F36*(1-'Dep r by equipment nipa tables'!$D28)+'Investment from Nipa Tables'!AY31/Prices!F61*100</f>
        <v>0</v>
      </c>
      <c r="H36" s="35">
        <f>+G36*(1-'Dep r by equipment nipa tables'!$D28)+'Investment from Nipa Tables'!AZ31/Prices!G61*100</f>
        <v>0</v>
      </c>
      <c r="I36" s="35">
        <f>+H36*(1-'Dep r by equipment nipa tables'!$D28)+'Investment from Nipa Tables'!BA31/Prices!H61*100</f>
        <v>0</v>
      </c>
      <c r="J36" s="35">
        <f>+I36*(1-'Dep r by equipment nipa tables'!$D28)+'Investment from Nipa Tables'!BB31/Prices!I61*100</f>
        <v>0</v>
      </c>
      <c r="K36" s="35">
        <f>+J36*(1-'Dep r by equipment nipa tables'!$D28)+'Investment from Nipa Tables'!BC31/Prices!J61*100</f>
        <v>0</v>
      </c>
      <c r="L36" s="35">
        <f>+K36*(1-'Dep r by equipment nipa tables'!$D28)+'Investment from Nipa Tables'!BD31/Prices!K61*100</f>
        <v>0</v>
      </c>
      <c r="M36" s="35">
        <f>+L36*(1-'Dep r by equipment nipa tables'!$D28)+'Investment from Nipa Tables'!BE31/Prices!L61*100</f>
        <v>0</v>
      </c>
      <c r="N36" s="35">
        <f>+M36*(1-'Dep r by equipment nipa tables'!$D28)+'Investment from Nipa Tables'!BF31/Prices!M61*100</f>
        <v>0</v>
      </c>
      <c r="O36" s="35">
        <f>+N36*(1-'Dep r by equipment nipa tables'!$D28)+'Investment from Nipa Tables'!BG31/Prices!N61*100</f>
        <v>0</v>
      </c>
      <c r="P36" s="35">
        <f>+O36*(1-'Dep r by equipment nipa tables'!$D28)+'Investment from Nipa Tables'!BH31/Prices!O61*100</f>
        <v>0</v>
      </c>
      <c r="Q36" s="35">
        <f>+P36*(1-'Dep r by equipment nipa tables'!$D28)+'Investment from Nipa Tables'!BI31/Prices!P61*100</f>
        <v>0</v>
      </c>
      <c r="R36" s="35">
        <f>+Q36*(1-'Dep r by equipment nipa tables'!$D28)+'Investment from Nipa Tables'!BJ31/Prices!Q61*100</f>
        <v>0</v>
      </c>
      <c r="S36" s="35">
        <f>+R36*(1-'Dep r by equipment nipa tables'!$D28)+'Investment from Nipa Tables'!BK31/Prices!R61*100</f>
        <v>0</v>
      </c>
      <c r="T36" s="35">
        <f>+S36*(1-'Dep r by equipment nipa tables'!$D28)+'Investment from Nipa Tables'!BL31/Prices!S61*100</f>
        <v>0</v>
      </c>
      <c r="U36" s="35">
        <f>+T36*(1-'Dep r by equipment nipa tables'!$D28)+'Investment from Nipa Tables'!BM31/Prices!T61*100</f>
        <v>0</v>
      </c>
      <c r="V36" s="35">
        <f>+U36*(1-'Dep r by equipment nipa tables'!$D28)+'Investment from Nipa Tables'!BN31/Prices!U61*100</f>
        <v>0</v>
      </c>
      <c r="W36" s="35">
        <f>+V36*(1-'Dep r by equipment nipa tables'!$D28)+'Investment from Nipa Tables'!BO31/Prices!V61*100</f>
        <v>0</v>
      </c>
      <c r="X36" s="35">
        <f>+W36*(1-'Dep r by equipment nipa tables'!$D28)+'Investment from Nipa Tables'!BP31/Prices!W61*100</f>
        <v>0</v>
      </c>
      <c r="Y36" s="35">
        <f>+X36*(1-'Dep r by equipment nipa tables'!$D28)+'Investment from Nipa Tables'!BQ31/Prices!X61*100</f>
        <v>0</v>
      </c>
      <c r="Z36" s="35">
        <f>+Y36*(1-'Dep r by equipment nipa tables'!$D28)+'Investment from Nipa Tables'!BR31/Prices!Y61*100</f>
        <v>0</v>
      </c>
      <c r="AA36" s="35">
        <f>+Z36*(1-'Dep r by equipment nipa tables'!$D28)+'Investment from Nipa Tables'!BS31/Prices!Z61*100</f>
        <v>0</v>
      </c>
      <c r="AB36" s="35">
        <f>+AA36*(1-'Dep r by equipment nipa tables'!$D28)+'Investment from Nipa Tables'!BT31/Prices!AA61*100</f>
        <v>0</v>
      </c>
      <c r="AC36" s="35">
        <f>+AB36*(1-'Dep r by equipment nipa tables'!$D28)+'Investment from Nipa Tables'!BU31/Prices!AB61*100</f>
        <v>0</v>
      </c>
      <c r="AD36" s="35">
        <f>+AC36*(1-'Dep r by equipment nipa tables'!$D28)+'Investment from Nipa Tables'!BV31/Prices!AC61*100</f>
        <v>0</v>
      </c>
      <c r="AE36" s="35">
        <f>+AD36*(1-'Dep r by equipment nipa tables'!$D28)+'Investment from Nipa Tables'!BW31/Prices!AD61*100</f>
        <v>0</v>
      </c>
      <c r="AF36" s="35">
        <f>+AE36*(1-'Dep r by equipment nipa tables'!$D28)+'Investment from Nipa Tables'!BX31/Prices!AE61*100</f>
        <v>0</v>
      </c>
      <c r="AG36" s="35">
        <f>+AF36*(1-'Dep r by equipment nipa tables'!$D28)+'Investment from Nipa Tables'!BY31/Prices!AF61*100</f>
        <v>0</v>
      </c>
      <c r="AH36" s="35">
        <f>+AG36*(1-'Dep r by equipment nipa tables'!$D28)+'Investment from Nipa Tables'!BZ31/Prices!AG61*100</f>
        <v>0</v>
      </c>
      <c r="AI36" s="35">
        <f>+AH36*(1-'Dep r by equipment nipa tables'!$D28)+'Investment from Nipa Tables'!CA31/Prices!AH61*100</f>
        <v>0</v>
      </c>
      <c r="AJ36" s="35">
        <f>+AI36*(1-'Dep r by equipment nipa tables'!$D28)+'Investment from Nipa Tables'!CB31/Prices!AI61*100</f>
        <v>0</v>
      </c>
      <c r="AK36" s="35">
        <f>+AJ36*(1-'Dep r by equipment nipa tables'!$D28)+'Investment from Nipa Tables'!CC31/Prices!AJ61*100</f>
        <v>0</v>
      </c>
      <c r="AL36" s="35">
        <f>+AK36*(1-'Dep r by equipment nipa tables'!$D28)+'Investment from Nipa Tables'!CD31/Prices!AK61*100</f>
        <v>0</v>
      </c>
      <c r="AM36" s="35">
        <f>+AL36*(1-'Dep r by equipment nipa tables'!$D28)+'Investment from Nipa Tables'!CE31/Prices!AL61*100</f>
        <v>0</v>
      </c>
      <c r="AN36" s="35">
        <f>+AM36*(1-'Dep r by equipment nipa tables'!$D28)+'Investment from Nipa Tables'!CF31/Prices!AM61*100</f>
        <v>0</v>
      </c>
      <c r="AO36" s="35">
        <f>+AN36*(1-'Dep r by equipment nipa tables'!$D28)+'Investment from Nipa Tables'!CG31/Prices!AN61*100</f>
        <v>0</v>
      </c>
      <c r="AP36" s="35">
        <f>+AO36*(1-'Dep r by equipment nipa tables'!$D28)+'Investment from Nipa Tables'!CH31/Prices!AO61*100</f>
        <v>0</v>
      </c>
      <c r="AQ36" s="35">
        <f>+AP36*(1-'Dep r by equipment nipa tables'!$D28)+'Investment from Nipa Tables'!CI31/Prices!AP61*100</f>
        <v>0</v>
      </c>
      <c r="AR36" s="35">
        <f>+AQ36*(1-'Dep r by equipment nipa tables'!$D28)+'Investment from Nipa Tables'!CJ31/Prices!AQ61*100</f>
        <v>219.53533356126198</v>
      </c>
      <c r="AS36" s="35">
        <f>+AR36*(1-'Dep r by equipment nipa tables'!$D28)+'Investment from Nipa Tables'!CK31/Prices!AR61*100</f>
        <v>444.81734581128853</v>
      </c>
      <c r="AT36" s="35">
        <f>+AS36*(1-'Dep r by equipment nipa tables'!$D28)+'Investment from Nipa Tables'!CL31/Prices!AS61*100</f>
        <v>674.28350816520867</v>
      </c>
      <c r="AU36" s="35">
        <f>+AT36*(1-'Dep r by equipment nipa tables'!$D28)+'Investment from Nipa Tables'!CM31/Prices!AT61*100</f>
        <v>846.4986227201432</v>
      </c>
      <c r="AV36" s="35">
        <f>+AU36*(1-'Dep r by equipment nipa tables'!$D28)+'Investment from Nipa Tables'!CN31/Prices!AU61*100</f>
        <v>956.54475013579486</v>
      </c>
      <c r="AW36" s="35">
        <f>+AV36*(1-'Dep r by equipment nipa tables'!$D28)+'Investment from Nipa Tables'!CO31/Prices!AV61*100</f>
        <v>1238.1806646999084</v>
      </c>
      <c r="AX36" s="35">
        <f>+AW36*(1-'Dep r by equipment nipa tables'!$D28)+'Investment from Nipa Tables'!CP31/Prices!AW61*100</f>
        <v>1402.4296118130519</v>
      </c>
      <c r="AY36" s="35">
        <f>+AX36*(1-'Dep r by equipment nipa tables'!$D28)+'Investment from Nipa Tables'!CQ31/Prices!AX61*100</f>
        <v>1446.4309006799701</v>
      </c>
      <c r="AZ36" s="35">
        <f>+AY36*(1-'Dep r by equipment nipa tables'!$D28)+'Investment from Nipa Tables'!CR31/Prices!AY61*100</f>
        <v>1745.5217330308401</v>
      </c>
      <c r="BA36" s="35">
        <f>+AZ36*(1-'Dep r by equipment nipa tables'!$D28)+'Investment from Nipa Tables'!CS31/Prices!AZ61*100</f>
        <v>2641.9493747586084</v>
      </c>
      <c r="BB36" s="35">
        <f>+BA36*(1-'Dep r by equipment nipa tables'!$D28)+'Investment from Nipa Tables'!CT31/Prices!BA61*100</f>
        <v>3808.4837069273599</v>
      </c>
      <c r="BC36" s="35">
        <f>+BB36*(1-'Dep r by equipment nipa tables'!$D28)+'Investment from Nipa Tables'!CU31/Prices!BB61*100</f>
        <v>5176.3042751120329</v>
      </c>
      <c r="BD36" s="35">
        <f>+BC36*(1-'Dep r by equipment nipa tables'!$D28)+'Investment from Nipa Tables'!CV31/Prices!BC61*100</f>
        <v>6519.9865456558782</v>
      </c>
      <c r="BE36" s="35">
        <f>+BD36*(1-'Dep r by equipment nipa tables'!$D28)+'Investment from Nipa Tables'!CW31/Prices!BD61*100</f>
        <v>7878.7376764303845</v>
      </c>
      <c r="BF36" s="35">
        <f>+BE36*(1-'Dep r by equipment nipa tables'!$D28)+'Investment from Nipa Tables'!CX31/Prices!BE61*100</f>
        <v>9140.2307729685417</v>
      </c>
      <c r="BG36" s="35">
        <f>+BF36*(1-'Dep r by equipment nipa tables'!$D28)+'Investment from Nipa Tables'!CY31/Prices!BF61*100</f>
        <v>9343.8942155779878</v>
      </c>
      <c r="BH36" s="35">
        <f>+BG36*(1-'Dep r by equipment nipa tables'!$D28)+'Investment from Nipa Tables'!CZ31/Prices!BG61*100</f>
        <v>9672.5923868469072</v>
      </c>
      <c r="BI36" s="35">
        <f>+BH36*(1-'Dep r by equipment nipa tables'!$D28)+'Investment from Nipa Tables'!DA31/Prices!BH61*100</f>
        <v>9366.5213060250317</v>
      </c>
      <c r="BJ36" s="35">
        <f>+BI36*(1-'Dep r by equipment nipa tables'!$D28)+'Investment from Nipa Tables'!DB31/Prices!BI61*100</f>
        <v>9664.7286870591561</v>
      </c>
      <c r="BK36" s="35">
        <f>+BJ36*(1-'Dep r by equipment nipa tables'!$D28)+'Investment from Nipa Tables'!DC31/Prices!BJ61*100</f>
        <v>10203.06654620066</v>
      </c>
      <c r="BL36" s="35">
        <f>+BK36*(1-'Dep r by equipment nipa tables'!$D28)+'Investment from Nipa Tables'!DD31/Prices!BK61*100</f>
        <v>10960.493422695983</v>
      </c>
      <c r="BM36" s="35">
        <f>+BL36*(1-'Dep r by equipment nipa tables'!$D28)+'Investment from Nipa Tables'!DE31/Prices!BL61*100</f>
        <v>11427.401738727909</v>
      </c>
      <c r="BN36" s="35">
        <f>+BM36*(1-'Dep r by equipment nipa tables'!$D28)+'Investment from Nipa Tables'!DF31/Prices!BM61*100</f>
        <v>11089.195136418673</v>
      </c>
      <c r="BO36" s="35">
        <f>+BN36*(1-'Dep r by equipment nipa tables'!$D28)+'Investment from Nipa Tables'!DG31/Prices!BN61*100</f>
        <v>11522.980772036424</v>
      </c>
      <c r="BP36" s="35">
        <f>+BO36*(1-'Dep r by equipment nipa tables'!$D28)+'Investment from Nipa Tables'!DH31/Prices!BO61*100</f>
        <v>11434.55224069384</v>
      </c>
      <c r="BQ36" s="35">
        <f>+BP36*(1-'Dep r by equipment nipa tables'!$D28)+'Investment from Nipa Tables'!DI31/Prices!BP61*100</f>
        <v>11548.225489379089</v>
      </c>
      <c r="BR36" s="35">
        <f>+BQ36*(1-'Dep r by equipment nipa tables'!$D28)+'Investment from Nipa Tables'!DJ31/Prices!BQ61*100</f>
        <v>11828.721123868396</v>
      </c>
      <c r="BS36" s="35">
        <f>+BR36*(1-'Dep r by equipment nipa tables'!$D28)+'Investment from Nipa Tables'!DK31/Prices!BR61*100</f>
        <v>11471.107394790539</v>
      </c>
      <c r="BT36" s="35">
        <f>+BS36*(1-'Dep r by equipment nipa tables'!$D28)+'Investment from Nipa Tables'!DL31/Prices!BS61*100</f>
        <v>10859.873507594224</v>
      </c>
    </row>
    <row r="37" spans="1:72" x14ac:dyDescent="0.25">
      <c r="A37" s="29">
        <v>4</v>
      </c>
      <c r="B37" t="s">
        <v>71</v>
      </c>
      <c r="C37" s="35">
        <f>+'Initial Stock'!E34/Prices!C62*100</f>
        <v>0</v>
      </c>
      <c r="D37" s="35">
        <f>+C37*(1-'Dep r by equipment nipa tables'!$D29)+'Investment from Nipa Tables'!AV32/Prices!C62*100</f>
        <v>0</v>
      </c>
      <c r="E37" s="35">
        <f>+D37*(1-'Dep r by equipment nipa tables'!$D29)+'Investment from Nipa Tables'!AW32/Prices!D62*100</f>
        <v>0</v>
      </c>
      <c r="F37" s="35">
        <f>+E37*(1-'Dep r by equipment nipa tables'!$D29)+'Investment from Nipa Tables'!AX32/Prices!E62*100</f>
        <v>0</v>
      </c>
      <c r="G37" s="35">
        <f>+F37*(1-'Dep r by equipment nipa tables'!$D29)+'Investment from Nipa Tables'!AY32/Prices!F62*100</f>
        <v>0</v>
      </c>
      <c r="H37" s="35">
        <f>+G37*(1-'Dep r by equipment nipa tables'!$D29)+'Investment from Nipa Tables'!AZ32/Prices!G62*100</f>
        <v>0</v>
      </c>
      <c r="I37" s="35">
        <f>+H37*(1-'Dep r by equipment nipa tables'!$D29)+'Investment from Nipa Tables'!BA32/Prices!H62*100</f>
        <v>0</v>
      </c>
      <c r="J37" s="35">
        <f>+I37*(1-'Dep r by equipment nipa tables'!$D29)+'Investment from Nipa Tables'!BB32/Prices!I62*100</f>
        <v>0</v>
      </c>
      <c r="K37" s="35">
        <f>+J37*(1-'Dep r by equipment nipa tables'!$D29)+'Investment from Nipa Tables'!BC32/Prices!J62*100</f>
        <v>0</v>
      </c>
      <c r="L37" s="35">
        <f>+K37*(1-'Dep r by equipment nipa tables'!$D29)+'Investment from Nipa Tables'!BD32/Prices!K62*100</f>
        <v>0</v>
      </c>
      <c r="M37" s="35">
        <f>+L37*(1-'Dep r by equipment nipa tables'!$D29)+'Investment from Nipa Tables'!BE32/Prices!L62*100</f>
        <v>0</v>
      </c>
      <c r="N37" s="35">
        <f>+M37*(1-'Dep r by equipment nipa tables'!$D29)+'Investment from Nipa Tables'!BF32/Prices!M62*100</f>
        <v>0</v>
      </c>
      <c r="O37" s="35">
        <f>+N37*(1-'Dep r by equipment nipa tables'!$D29)+'Investment from Nipa Tables'!BG32/Prices!N62*100</f>
        <v>0</v>
      </c>
      <c r="P37" s="35">
        <f>+O37*(1-'Dep r by equipment nipa tables'!$D29)+'Investment from Nipa Tables'!BH32/Prices!O62*100</f>
        <v>0</v>
      </c>
      <c r="Q37" s="35">
        <f>+P37*(1-'Dep r by equipment nipa tables'!$D29)+'Investment from Nipa Tables'!BI32/Prices!P62*100</f>
        <v>0</v>
      </c>
      <c r="R37" s="35">
        <f>+Q37*(1-'Dep r by equipment nipa tables'!$D29)+'Investment from Nipa Tables'!BJ32/Prices!Q62*100</f>
        <v>0</v>
      </c>
      <c r="S37" s="35">
        <f>+R37*(1-'Dep r by equipment nipa tables'!$D29)+'Investment from Nipa Tables'!BK32/Prices!R62*100</f>
        <v>0</v>
      </c>
      <c r="T37" s="35">
        <f>+S37*(1-'Dep r by equipment nipa tables'!$D29)+'Investment from Nipa Tables'!BL32/Prices!S62*100</f>
        <v>0</v>
      </c>
      <c r="U37" s="35">
        <f>+T37*(1-'Dep r by equipment nipa tables'!$D29)+'Investment from Nipa Tables'!BM32/Prices!T62*100</f>
        <v>0</v>
      </c>
      <c r="V37" s="35">
        <f>+U37*(1-'Dep r by equipment nipa tables'!$D29)+'Investment from Nipa Tables'!BN32/Prices!U62*100</f>
        <v>0</v>
      </c>
      <c r="W37" s="35">
        <f>+V37*(1-'Dep r by equipment nipa tables'!$D29)+'Investment from Nipa Tables'!BO32/Prices!V62*100</f>
        <v>0</v>
      </c>
      <c r="X37" s="35">
        <f>+W37*(1-'Dep r by equipment nipa tables'!$D29)+'Investment from Nipa Tables'!BP32/Prices!W62*100</f>
        <v>0</v>
      </c>
      <c r="Y37" s="35">
        <f>+X37*(1-'Dep r by equipment nipa tables'!$D29)+'Investment from Nipa Tables'!BQ32/Prices!X62*100</f>
        <v>0</v>
      </c>
      <c r="Z37" s="35">
        <f>+Y37*(1-'Dep r by equipment nipa tables'!$D29)+'Investment from Nipa Tables'!BR32/Prices!Y62*100</f>
        <v>0</v>
      </c>
      <c r="AA37" s="35">
        <f>+Z37*(1-'Dep r by equipment nipa tables'!$D29)+'Investment from Nipa Tables'!BS32/Prices!Z62*100</f>
        <v>0</v>
      </c>
      <c r="AB37" s="35">
        <f>+AA37*(1-'Dep r by equipment nipa tables'!$D29)+'Investment from Nipa Tables'!BT32/Prices!AA62*100</f>
        <v>0</v>
      </c>
      <c r="AC37" s="35">
        <f>+AB37*(1-'Dep r by equipment nipa tables'!$D29)+'Investment from Nipa Tables'!BU32/Prices!AB62*100</f>
        <v>0</v>
      </c>
      <c r="AD37" s="35">
        <f>+AC37*(1-'Dep r by equipment nipa tables'!$D29)+'Investment from Nipa Tables'!BV32/Prices!AC62*100</f>
        <v>0</v>
      </c>
      <c r="AE37" s="35">
        <f>+AD37*(1-'Dep r by equipment nipa tables'!$D29)+'Investment from Nipa Tables'!BW32/Prices!AD62*100</f>
        <v>0</v>
      </c>
      <c r="AF37" s="35">
        <f>+AE37*(1-'Dep r by equipment nipa tables'!$D29)+'Investment from Nipa Tables'!BX32/Prices!AE62*100</f>
        <v>0</v>
      </c>
      <c r="AG37" s="35">
        <f>+AF37*(1-'Dep r by equipment nipa tables'!$D29)+'Investment from Nipa Tables'!BY32/Prices!AF62*100</f>
        <v>0</v>
      </c>
      <c r="AH37" s="35">
        <f>+AG37*(1-'Dep r by equipment nipa tables'!$D29)+'Investment from Nipa Tables'!BZ32/Prices!AG62*100</f>
        <v>0</v>
      </c>
      <c r="AI37" s="35">
        <f>+AH37*(1-'Dep r by equipment nipa tables'!$D29)+'Investment from Nipa Tables'!CA32/Prices!AH62*100</f>
        <v>0</v>
      </c>
      <c r="AJ37" s="35">
        <f>+AI37*(1-'Dep r by equipment nipa tables'!$D29)+'Investment from Nipa Tables'!CB32/Prices!AI62*100</f>
        <v>0</v>
      </c>
      <c r="AK37" s="35">
        <f>+AJ37*(1-'Dep r by equipment nipa tables'!$D29)+'Investment from Nipa Tables'!CC32/Prices!AJ62*100</f>
        <v>0</v>
      </c>
      <c r="AL37" s="35">
        <f>+AK37*(1-'Dep r by equipment nipa tables'!$D29)+'Investment from Nipa Tables'!CD32/Prices!AK62*100</f>
        <v>0</v>
      </c>
      <c r="AM37" s="35">
        <f>+AL37*(1-'Dep r by equipment nipa tables'!$D29)+'Investment from Nipa Tables'!CE32/Prices!AL62*100</f>
        <v>0</v>
      </c>
      <c r="AN37" s="35">
        <f>+AM37*(1-'Dep r by equipment nipa tables'!$D29)+'Investment from Nipa Tables'!CF32/Prices!AM62*100</f>
        <v>0</v>
      </c>
      <c r="AO37" s="35">
        <f>+AN37*(1-'Dep r by equipment nipa tables'!$D29)+'Investment from Nipa Tables'!CG32/Prices!AN62*100</f>
        <v>0</v>
      </c>
      <c r="AP37" s="35">
        <f>+AO37*(1-'Dep r by equipment nipa tables'!$D29)+'Investment from Nipa Tables'!CH32/Prices!AO62*100</f>
        <v>0</v>
      </c>
      <c r="AQ37" s="35">
        <f>+AP37*(1-'Dep r by equipment nipa tables'!$D29)+'Investment from Nipa Tables'!CI32/Prices!AP62*100</f>
        <v>0</v>
      </c>
      <c r="AR37" s="35">
        <f>+AQ37*(1-'Dep r by equipment nipa tables'!$D29)+'Investment from Nipa Tables'!CJ32/Prices!AQ62*100</f>
        <v>0</v>
      </c>
      <c r="AS37" s="35">
        <f>+AR37*(1-'Dep r by equipment nipa tables'!$D29)+'Investment from Nipa Tables'!CK32/Prices!AR62*100</f>
        <v>0</v>
      </c>
      <c r="AT37" s="35">
        <f>+AS37*(1-'Dep r by equipment nipa tables'!$D29)+'Investment from Nipa Tables'!CL32/Prices!AS62*100</f>
        <v>0</v>
      </c>
      <c r="AU37" s="35">
        <f>+AT37*(1-'Dep r by equipment nipa tables'!$D29)+'Investment from Nipa Tables'!CM32/Prices!AT62*100</f>
        <v>0</v>
      </c>
      <c r="AV37" s="35">
        <f>+AU37*(1-'Dep r by equipment nipa tables'!$D29)+'Investment from Nipa Tables'!CN32/Prices!AU62*100</f>
        <v>0</v>
      </c>
      <c r="AW37" s="35">
        <f>+AV37*(1-'Dep r by equipment nipa tables'!$D29)+'Investment from Nipa Tables'!CO32/Prices!AV62*100</f>
        <v>0</v>
      </c>
      <c r="AX37" s="35">
        <f>+AW37*(1-'Dep r by equipment nipa tables'!$D29)+'Investment from Nipa Tables'!CP32/Prices!AW62*100</f>
        <v>58.197688913452907</v>
      </c>
      <c r="AY37" s="35">
        <f>+AX37*(1-'Dep r by equipment nipa tables'!$D29)+'Investment from Nipa Tables'!CQ32/Prices!AX62*100</f>
        <v>172.82459470243978</v>
      </c>
      <c r="AZ37" s="35">
        <f>+AY37*(1-'Dep r by equipment nipa tables'!$D29)+'Investment from Nipa Tables'!CR32/Prices!AY62*100</f>
        <v>358.28491078465873</v>
      </c>
      <c r="BA37" s="35">
        <f>+AZ37*(1-'Dep r by equipment nipa tables'!$D29)+'Investment from Nipa Tables'!CS32/Prices!AZ62*100</f>
        <v>668.93179681944764</v>
      </c>
      <c r="BB37" s="35">
        <f>+BA37*(1-'Dep r by equipment nipa tables'!$D29)+'Investment from Nipa Tables'!CT32/Prices!BA62*100</f>
        <v>1140.2996060264827</v>
      </c>
      <c r="BC37" s="35">
        <f>+BB37*(1-'Dep r by equipment nipa tables'!$D29)+'Investment from Nipa Tables'!CU32/Prices!BB62*100</f>
        <v>2405.8892682710548</v>
      </c>
      <c r="BD37" s="35">
        <f>+BC37*(1-'Dep r by equipment nipa tables'!$D29)+'Investment from Nipa Tables'!CV32/Prices!BC62*100</f>
        <v>4061.3319441905564</v>
      </c>
      <c r="BE37" s="35">
        <f>+BD37*(1-'Dep r by equipment nipa tables'!$D29)+'Investment from Nipa Tables'!CW32/Prices!BD62*100</f>
        <v>5990.4939972196107</v>
      </c>
      <c r="BF37" s="35">
        <f>+BE37*(1-'Dep r by equipment nipa tables'!$D29)+'Investment from Nipa Tables'!CX32/Prices!BE62*100</f>
        <v>7782.9588027156606</v>
      </c>
      <c r="BG37" s="35">
        <f>+BF37*(1-'Dep r by equipment nipa tables'!$D29)+'Investment from Nipa Tables'!CY32/Prices!BF62*100</f>
        <v>9662.3629321063108</v>
      </c>
      <c r="BH37" s="35">
        <f>+BG37*(1-'Dep r by equipment nipa tables'!$D29)+'Investment from Nipa Tables'!CZ32/Prices!BG62*100</f>
        <v>11727.615513317767</v>
      </c>
      <c r="BI37" s="35">
        <f>+BH37*(1-'Dep r by equipment nipa tables'!$D29)+'Investment from Nipa Tables'!DA32/Prices!BH62*100</f>
        <v>13909.192487922159</v>
      </c>
      <c r="BJ37" s="35">
        <f>+BI37*(1-'Dep r by equipment nipa tables'!$D29)+'Investment from Nipa Tables'!DB32/Prices!BI62*100</f>
        <v>17256.95625451993</v>
      </c>
      <c r="BK37" s="35">
        <f>+BJ37*(1-'Dep r by equipment nipa tables'!$D29)+'Investment from Nipa Tables'!DC32/Prices!BJ62*100</f>
        <v>21731.89477352265</v>
      </c>
      <c r="BL37" s="35">
        <f>+BK37*(1-'Dep r by equipment nipa tables'!$D29)+'Investment from Nipa Tables'!DD32/Prices!BK62*100</f>
        <v>27173.534192969342</v>
      </c>
      <c r="BM37" s="35">
        <f>+BL37*(1-'Dep r by equipment nipa tables'!$D29)+'Investment from Nipa Tables'!DE32/Prices!BL62*100</f>
        <v>31813.119270133499</v>
      </c>
      <c r="BN37" s="35">
        <f>+BM37*(1-'Dep r by equipment nipa tables'!$D29)+'Investment from Nipa Tables'!DF32/Prices!BM62*100</f>
        <v>35865.60736977886</v>
      </c>
      <c r="BO37" s="35">
        <f>+BN37*(1-'Dep r by equipment nipa tables'!$D29)+'Investment from Nipa Tables'!DG32/Prices!BN62*100</f>
        <v>40259.56294997198</v>
      </c>
      <c r="BP37" s="35">
        <f>+BO37*(1-'Dep r by equipment nipa tables'!$D29)+'Investment from Nipa Tables'!DH32/Prices!BO62*100</f>
        <v>45133.867690783125</v>
      </c>
      <c r="BQ37" s="35">
        <f>+BP37*(1-'Dep r by equipment nipa tables'!$D29)+'Investment from Nipa Tables'!DI32/Prices!BP62*100</f>
        <v>50346.117831714437</v>
      </c>
      <c r="BR37" s="35">
        <f>+BQ37*(1-'Dep r by equipment nipa tables'!$D29)+'Investment from Nipa Tables'!DJ32/Prices!BQ62*100</f>
        <v>53721.684121274622</v>
      </c>
      <c r="BS37" s="35">
        <f>+BR37*(1-'Dep r by equipment nipa tables'!$D29)+'Investment from Nipa Tables'!DK32/Prices!BR62*100</f>
        <v>56948.632461206063</v>
      </c>
      <c r="BT37" s="35">
        <f>+BS37*(1-'Dep r by equipment nipa tables'!$D29)+'Investment from Nipa Tables'!DL32/Prices!BS62*100</f>
        <v>58304.848656667775</v>
      </c>
    </row>
    <row r="38" spans="1:72" x14ac:dyDescent="0.25">
      <c r="A38" s="29">
        <v>5</v>
      </c>
      <c r="B38" t="s">
        <v>73</v>
      </c>
      <c r="C38" s="35">
        <f>+'Initial Stock'!E35/Prices!C63*100</f>
        <v>64.206703545113555</v>
      </c>
      <c r="D38" s="35">
        <f>+C38*(1-'Dep r by equipment nipa tables'!$D30)+'Investment from Nipa Tables'!AV33/Prices!C63*100</f>
        <v>69.704638312836735</v>
      </c>
      <c r="E38" s="35">
        <f>+D38*(1-'Dep r by equipment nipa tables'!$D30)+'Investment from Nipa Tables'!AW33/Prices!D63*100</f>
        <v>75.233864055289601</v>
      </c>
      <c r="F38" s="35">
        <f>+E38*(1-'Dep r by equipment nipa tables'!$D30)+'Investment from Nipa Tables'!AX33/Prices!E63*100</f>
        <v>79.342305265051991</v>
      </c>
      <c r="G38" s="35">
        <f>+F38*(1-'Dep r by equipment nipa tables'!$D30)+'Investment from Nipa Tables'!AY33/Prices!F63*100</f>
        <v>86.035749736019881</v>
      </c>
      <c r="H38" s="35">
        <f>+G38*(1-'Dep r by equipment nipa tables'!$D30)+'Investment from Nipa Tables'!AZ33/Prices!G63*100</f>
        <v>95.803302212108306</v>
      </c>
      <c r="I38" s="35">
        <f>+H38*(1-'Dep r by equipment nipa tables'!$D30)+'Investment from Nipa Tables'!BA33/Prices!H63*100</f>
        <v>111.74121834748414</v>
      </c>
      <c r="J38" s="35">
        <f>+I38*(1-'Dep r by equipment nipa tables'!$D30)+'Investment from Nipa Tables'!BB33/Prices!I63*100</f>
        <v>134.82754559455191</v>
      </c>
      <c r="K38" s="35">
        <f>+J38*(1-'Dep r by equipment nipa tables'!$D30)+'Investment from Nipa Tables'!BC33/Prices!J63*100</f>
        <v>152.92183928677412</v>
      </c>
      <c r="L38" s="35">
        <f>+K38*(1-'Dep r by equipment nipa tables'!$D30)+'Investment from Nipa Tables'!BD33/Prices!K63*100</f>
        <v>174.64540776569095</v>
      </c>
      <c r="M38" s="35">
        <f>+L38*(1-'Dep r by equipment nipa tables'!$D30)+'Investment from Nipa Tables'!BE33/Prices!L63*100</f>
        <v>200.0151969716712</v>
      </c>
      <c r="N38" s="35">
        <f>+M38*(1-'Dep r by equipment nipa tables'!$D30)+'Investment from Nipa Tables'!BF33/Prices!M63*100</f>
        <v>236.43026454853202</v>
      </c>
      <c r="O38" s="35">
        <f>+N38*(1-'Dep r by equipment nipa tables'!$D30)+'Investment from Nipa Tables'!BG33/Prices!N63*100</f>
        <v>269.82309100057444</v>
      </c>
      <c r="P38" s="35">
        <f>+O38*(1-'Dep r by equipment nipa tables'!$D30)+'Investment from Nipa Tables'!BH33/Prices!O63*100</f>
        <v>326.81159851321246</v>
      </c>
      <c r="Q38" s="35">
        <f>+P38*(1-'Dep r by equipment nipa tables'!$D30)+'Investment from Nipa Tables'!BI33/Prices!P63*100</f>
        <v>395.63154241616428</v>
      </c>
      <c r="R38" s="35">
        <f>+Q38*(1-'Dep r by equipment nipa tables'!$D30)+'Investment from Nipa Tables'!BJ33/Prices!Q63*100</f>
        <v>479.35606183523316</v>
      </c>
      <c r="S38" s="35">
        <f>+R38*(1-'Dep r by equipment nipa tables'!$D30)+'Investment from Nipa Tables'!BK33/Prices!R63*100</f>
        <v>561.54412430630623</v>
      </c>
      <c r="T38" s="35">
        <f>+S38*(1-'Dep r by equipment nipa tables'!$D30)+'Investment from Nipa Tables'!BL33/Prices!S63*100</f>
        <v>644.16338150394336</v>
      </c>
      <c r="U38" s="35">
        <f>+T38*(1-'Dep r by equipment nipa tables'!$D30)+'Investment from Nipa Tables'!BM33/Prices!T63*100</f>
        <v>722.76308301271604</v>
      </c>
      <c r="V38" s="35">
        <f>+U38*(1-'Dep r by equipment nipa tables'!$D30)+'Investment from Nipa Tables'!BN33/Prices!U63*100</f>
        <v>856.25127253016785</v>
      </c>
      <c r="W38" s="35">
        <f>+V38*(1-'Dep r by equipment nipa tables'!$D30)+'Investment from Nipa Tables'!BO33/Prices!V63*100</f>
        <v>1003.6697982006184</v>
      </c>
      <c r="X38" s="35">
        <f>+W38*(1-'Dep r by equipment nipa tables'!$D30)+'Investment from Nipa Tables'!BP33/Prices!W63*100</f>
        <v>1158.3195103770138</v>
      </c>
      <c r="Y38" s="35">
        <f>+X38*(1-'Dep r by equipment nipa tables'!$D30)+'Investment from Nipa Tables'!BQ33/Prices!X63*100</f>
        <v>1315.5555824933206</v>
      </c>
      <c r="Z38" s="35">
        <f>+Y38*(1-'Dep r by equipment nipa tables'!$D30)+'Investment from Nipa Tables'!BR33/Prices!Y63*100</f>
        <v>1518.3341654274964</v>
      </c>
      <c r="AA38" s="35">
        <f>+Z38*(1-'Dep r by equipment nipa tables'!$D30)+'Investment from Nipa Tables'!BS33/Prices!Z63*100</f>
        <v>1720.565645785432</v>
      </c>
      <c r="AB38" s="35">
        <f>+AA38*(1-'Dep r by equipment nipa tables'!$D30)+'Investment from Nipa Tables'!BT33/Prices!AA63*100</f>
        <v>1870.1093280776543</v>
      </c>
      <c r="AC38" s="35">
        <f>+AB38*(1-'Dep r by equipment nipa tables'!$D30)+'Investment from Nipa Tables'!BU33/Prices!AB63*100</f>
        <v>1975.646192259087</v>
      </c>
      <c r="AD38" s="35">
        <f>+AC38*(1-'Dep r by equipment nipa tables'!$D30)+'Investment from Nipa Tables'!BV33/Prices!AC63*100</f>
        <v>2150.3818102724513</v>
      </c>
      <c r="AE38" s="35">
        <f>+AD38*(1-'Dep r by equipment nipa tables'!$D30)+'Investment from Nipa Tables'!BW33/Prices!AD63*100</f>
        <v>2308.9378924909224</v>
      </c>
      <c r="AF38" s="35">
        <f>+AE38*(1-'Dep r by equipment nipa tables'!$D30)+'Investment from Nipa Tables'!BX33/Prices!AE63*100</f>
        <v>2457.2557310447705</v>
      </c>
      <c r="AG38" s="35">
        <f>+AF38*(1-'Dep r by equipment nipa tables'!$D30)+'Investment from Nipa Tables'!BY33/Prices!AF63*100</f>
        <v>2670.2109436878109</v>
      </c>
      <c r="AH38" s="35">
        <f>+AG38*(1-'Dep r by equipment nipa tables'!$D30)+'Investment from Nipa Tables'!BZ33/Prices!AG63*100</f>
        <v>3019.5580187484802</v>
      </c>
      <c r="AI38" s="35">
        <f>+AH38*(1-'Dep r by equipment nipa tables'!$D30)+'Investment from Nipa Tables'!CA33/Prices!AH63*100</f>
        <v>3487.4585914463519</v>
      </c>
      <c r="AJ38" s="35">
        <f>+AI38*(1-'Dep r by equipment nipa tables'!$D30)+'Investment from Nipa Tables'!CB33/Prices!AI63*100</f>
        <v>4170.9382741380441</v>
      </c>
      <c r="AK38" s="35">
        <f>+AJ38*(1-'Dep r by equipment nipa tables'!$D30)+'Investment from Nipa Tables'!CC33/Prices!AJ63*100</f>
        <v>5185.3120523167427</v>
      </c>
      <c r="AL38" s="35">
        <f>+AK38*(1-'Dep r by equipment nipa tables'!$D30)+'Investment from Nipa Tables'!CD33/Prices!AK63*100</f>
        <v>6196.9534639576996</v>
      </c>
      <c r="AM38" s="35">
        <f>+AL38*(1-'Dep r by equipment nipa tables'!$D30)+'Investment from Nipa Tables'!CE33/Prices!AL63*100</f>
        <v>7119.0534542773303</v>
      </c>
      <c r="AN38" s="35">
        <f>+AM38*(1-'Dep r by equipment nipa tables'!$D30)+'Investment from Nipa Tables'!CF33/Prices!AM63*100</f>
        <v>8236.4778817446768</v>
      </c>
      <c r="AO38" s="35">
        <f>+AN38*(1-'Dep r by equipment nipa tables'!$D30)+'Investment from Nipa Tables'!CG33/Prices!AN63*100</f>
        <v>9118.8749034748434</v>
      </c>
      <c r="AP38" s="35">
        <f>+AO38*(1-'Dep r by equipment nipa tables'!$D30)+'Investment from Nipa Tables'!CH33/Prices!AO63*100</f>
        <v>10077.207272377716</v>
      </c>
      <c r="AQ38" s="35">
        <f>+AP38*(1-'Dep r by equipment nipa tables'!$D30)+'Investment from Nipa Tables'!CI33/Prices!AP63*100</f>
        <v>11241.752293275118</v>
      </c>
      <c r="AR38" s="35">
        <f>+AQ38*(1-'Dep r by equipment nipa tables'!$D30)+'Investment from Nipa Tables'!CJ33/Prices!AQ63*100</f>
        <v>12421.73703150152</v>
      </c>
      <c r="AS38" s="35">
        <f>+AR38*(1-'Dep r by equipment nipa tables'!$D30)+'Investment from Nipa Tables'!CK33/Prices!AR63*100</f>
        <v>13952.698635891182</v>
      </c>
      <c r="AT38" s="35">
        <f>+AS38*(1-'Dep r by equipment nipa tables'!$D30)+'Investment from Nipa Tables'!CL33/Prices!AS63*100</f>
        <v>15464.329382871658</v>
      </c>
      <c r="AU38" s="35">
        <f>+AT38*(1-'Dep r by equipment nipa tables'!$D30)+'Investment from Nipa Tables'!CM33/Prices!AT63*100</f>
        <v>17154.381949450028</v>
      </c>
      <c r="AV38" s="35">
        <f>+AU38*(1-'Dep r by equipment nipa tables'!$D30)+'Investment from Nipa Tables'!CN33/Prices!AU63*100</f>
        <v>18781.493663857087</v>
      </c>
      <c r="AW38" s="35">
        <f>+AV38*(1-'Dep r by equipment nipa tables'!$D30)+'Investment from Nipa Tables'!CO33/Prices!AV63*100</f>
        <v>20859.692905251497</v>
      </c>
      <c r="AX38" s="35">
        <f>+AW38*(1-'Dep r by equipment nipa tables'!$D30)+'Investment from Nipa Tables'!CP33/Prices!AW63*100</f>
        <v>23146.431937194349</v>
      </c>
      <c r="AY38" s="35">
        <f>+AX38*(1-'Dep r by equipment nipa tables'!$D30)+'Investment from Nipa Tables'!CQ33/Prices!AX63*100</f>
        <v>26597.679965934549</v>
      </c>
      <c r="AZ38" s="35">
        <f>+AY38*(1-'Dep r by equipment nipa tables'!$D30)+'Investment from Nipa Tables'!CR33/Prices!AY63*100</f>
        <v>31167.636153529082</v>
      </c>
      <c r="BA38" s="35">
        <f>+AZ38*(1-'Dep r by equipment nipa tables'!$D30)+'Investment from Nipa Tables'!CS33/Prices!AZ63*100</f>
        <v>37127.511983933669</v>
      </c>
      <c r="BB38" s="35">
        <f>+BA38*(1-'Dep r by equipment nipa tables'!$D30)+'Investment from Nipa Tables'!CT33/Prices!BA63*100</f>
        <v>44430.9573388758</v>
      </c>
      <c r="BC38" s="35">
        <f>+BB38*(1-'Dep r by equipment nipa tables'!$D30)+'Investment from Nipa Tables'!CU33/Prices!BB63*100</f>
        <v>54088.907761086564</v>
      </c>
      <c r="BD38" s="35">
        <f>+BC38*(1-'Dep r by equipment nipa tables'!$D30)+'Investment from Nipa Tables'!CV33/Prices!BC63*100</f>
        <v>67985.491281971525</v>
      </c>
      <c r="BE38" s="35">
        <f>+BD38*(1-'Dep r by equipment nipa tables'!$D30)+'Investment from Nipa Tables'!CW33/Prices!BD63*100</f>
        <v>88763.362599116532</v>
      </c>
      <c r="BF38" s="35">
        <f>+BE38*(1-'Dep r by equipment nipa tables'!$D30)+'Investment from Nipa Tables'!CX33/Prices!BE63*100</f>
        <v>108081.13506138299</v>
      </c>
      <c r="BG38" s="35">
        <f>+BF38*(1-'Dep r by equipment nipa tables'!$D30)+'Investment from Nipa Tables'!CY33/Prices!BF63*100</f>
        <v>122601.0909285446</v>
      </c>
      <c r="BH38" s="35">
        <f>+BG38*(1-'Dep r by equipment nipa tables'!$D30)+'Investment from Nipa Tables'!CZ33/Prices!BG63*100</f>
        <v>142286.64291767369</v>
      </c>
      <c r="BI38" s="35">
        <f>+BH38*(1-'Dep r by equipment nipa tables'!$D30)+'Investment from Nipa Tables'!DA33/Prices!BH63*100</f>
        <v>167698.85463230766</v>
      </c>
      <c r="BJ38" s="35">
        <f>+BI38*(1-'Dep r by equipment nipa tables'!$D30)+'Investment from Nipa Tables'!DB33/Prices!BI63*100</f>
        <v>194930.64335246751</v>
      </c>
      <c r="BK38" s="35">
        <f>+BJ38*(1-'Dep r by equipment nipa tables'!$D30)+'Investment from Nipa Tables'!DC33/Prices!BJ63*100</f>
        <v>230899.21318753593</v>
      </c>
      <c r="BL38" s="35">
        <f>+BK38*(1-'Dep r by equipment nipa tables'!$D30)+'Investment from Nipa Tables'!DD33/Prices!BK63*100</f>
        <v>276422.61321290268</v>
      </c>
      <c r="BM38" s="35">
        <f>+BL38*(1-'Dep r by equipment nipa tables'!$D30)+'Investment from Nipa Tables'!DE33/Prices!BL63*100</f>
        <v>320910.22557954327</v>
      </c>
      <c r="BN38" s="35">
        <f>+BM38*(1-'Dep r by equipment nipa tables'!$D30)+'Investment from Nipa Tables'!DF33/Prices!BM63*100</f>
        <v>357735.89625420264</v>
      </c>
      <c r="BO38" s="35">
        <f>+BN38*(1-'Dep r by equipment nipa tables'!$D30)+'Investment from Nipa Tables'!DG33/Prices!BN63*100</f>
        <v>410222.99057808897</v>
      </c>
      <c r="BP38" s="35">
        <f>+BO38*(1-'Dep r by equipment nipa tables'!$D30)+'Investment from Nipa Tables'!DH33/Prices!BO63*100</f>
        <v>459790.44122848322</v>
      </c>
      <c r="BQ38" s="35">
        <f>+BP38*(1-'Dep r by equipment nipa tables'!$D30)+'Investment from Nipa Tables'!DI33/Prices!BP63*100</f>
        <v>520806.68735518365</v>
      </c>
      <c r="BR38" s="35">
        <f>+BQ38*(1-'Dep r by equipment nipa tables'!$D30)+'Investment from Nipa Tables'!DJ33/Prices!BQ63*100</f>
        <v>599402.20911009761</v>
      </c>
      <c r="BS38" s="35">
        <f>+BR38*(1-'Dep r by equipment nipa tables'!$D30)+'Investment from Nipa Tables'!DK33/Prices!BR63*100</f>
        <v>703293.50141687621</v>
      </c>
      <c r="BT38" s="35">
        <f>+BS38*(1-'Dep r by equipment nipa tables'!$D30)+'Investment from Nipa Tables'!DL33/Prices!BS63*100</f>
        <v>850146.4613859168</v>
      </c>
    </row>
    <row r="39" spans="1:72" x14ac:dyDescent="0.25">
      <c r="A39" s="29">
        <v>10</v>
      </c>
      <c r="B39" t="s">
        <v>81</v>
      </c>
      <c r="C39" s="35">
        <f>+'Initial Stock'!E36/Prices!C64*100</f>
        <v>65.506751807691685</v>
      </c>
      <c r="D39" s="35">
        <f>+C39*(1-'Dep r by equipment nipa tables'!$D31)+'Investment from Nipa Tables'!AV34/Prices!C64*100</f>
        <v>82.136455256014699</v>
      </c>
      <c r="E39" s="35">
        <f>+D39*(1-'Dep r by equipment nipa tables'!$D31)+'Investment from Nipa Tables'!AW34/Prices!D64*100</f>
        <v>100.40334226433137</v>
      </c>
      <c r="F39" s="35">
        <f>+E39*(1-'Dep r by equipment nipa tables'!$D31)+'Investment from Nipa Tables'!AX34/Prices!E64*100</f>
        <v>113.45327640644474</v>
      </c>
      <c r="G39" s="35">
        <f>+F39*(1-'Dep r by equipment nipa tables'!$D31)+'Investment from Nipa Tables'!AY34/Prices!F64*100</f>
        <v>126.281217921623</v>
      </c>
      <c r="H39" s="35">
        <f>+G39*(1-'Dep r by equipment nipa tables'!$D31)+'Investment from Nipa Tables'!AZ34/Prices!G64*100</f>
        <v>139.09700280659055</v>
      </c>
      <c r="I39" s="35">
        <f>+H39*(1-'Dep r by equipment nipa tables'!$D31)+'Investment from Nipa Tables'!BA34/Prices!H64*100</f>
        <v>151.042514417718</v>
      </c>
      <c r="J39" s="35">
        <f>+I39*(1-'Dep r by equipment nipa tables'!$D31)+'Investment from Nipa Tables'!BB34/Prices!I64*100</f>
        <v>171.76043647888471</v>
      </c>
      <c r="K39" s="35">
        <f>+J39*(1-'Dep r by equipment nipa tables'!$D31)+'Investment from Nipa Tables'!BC34/Prices!J64*100</f>
        <v>190.82054725905539</v>
      </c>
      <c r="L39" s="35">
        <f>+K39*(1-'Dep r by equipment nipa tables'!$D31)+'Investment from Nipa Tables'!BD34/Prices!K64*100</f>
        <v>209.44845745957753</v>
      </c>
      <c r="M39" s="35">
        <f>+L39*(1-'Dep r by equipment nipa tables'!$D31)+'Investment from Nipa Tables'!BE34/Prices!L64*100</f>
        <v>224.9944405364021</v>
      </c>
      <c r="N39" s="35">
        <f>+M39*(1-'Dep r by equipment nipa tables'!$D31)+'Investment from Nipa Tables'!BF34/Prices!M64*100</f>
        <v>240.52015111520461</v>
      </c>
      <c r="O39" s="35">
        <f>+N39*(1-'Dep r by equipment nipa tables'!$D31)+'Investment from Nipa Tables'!BG34/Prices!N64*100</f>
        <v>240.46966590111595</v>
      </c>
      <c r="P39" s="35">
        <f>+O39*(1-'Dep r by equipment nipa tables'!$D31)+'Investment from Nipa Tables'!BH34/Prices!O64*100</f>
        <v>269.55095774639767</v>
      </c>
      <c r="Q39" s="35">
        <f>+P39*(1-'Dep r by equipment nipa tables'!$D31)+'Investment from Nipa Tables'!BI34/Prices!P64*100</f>
        <v>307.76535532452817</v>
      </c>
      <c r="R39" s="35">
        <f>+Q39*(1-'Dep r by equipment nipa tables'!$D31)+'Investment from Nipa Tables'!BJ34/Prices!Q64*100</f>
        <v>343.07369126099894</v>
      </c>
      <c r="S39" s="35">
        <f>+R39*(1-'Dep r by equipment nipa tables'!$D31)+'Investment from Nipa Tables'!BK34/Prices!R64*100</f>
        <v>395.26796254374256</v>
      </c>
      <c r="T39" s="35">
        <f>+S39*(1-'Dep r by equipment nipa tables'!$D31)+'Investment from Nipa Tables'!BL34/Prices!S64*100</f>
        <v>515.16466503127333</v>
      </c>
      <c r="U39" s="35">
        <f>+T39*(1-'Dep r by equipment nipa tables'!$D31)+'Investment from Nipa Tables'!BM34/Prices!T64*100</f>
        <v>706.47091477751337</v>
      </c>
      <c r="V39" s="35">
        <f>+U39*(1-'Dep r by equipment nipa tables'!$D31)+'Investment from Nipa Tables'!BN34/Prices!U64*100</f>
        <v>932.3748809760998</v>
      </c>
      <c r="W39" s="35">
        <f>+V39*(1-'Dep r by equipment nipa tables'!$D31)+'Investment from Nipa Tables'!BO34/Prices!V64*100</f>
        <v>1229.333403321642</v>
      </c>
      <c r="X39" s="35">
        <f>+W39*(1-'Dep r by equipment nipa tables'!$D31)+'Investment from Nipa Tables'!BP34/Prices!W64*100</f>
        <v>1411.8068864735105</v>
      </c>
      <c r="Y39" s="35">
        <f>+X39*(1-'Dep r by equipment nipa tables'!$D31)+'Investment from Nipa Tables'!BQ34/Prices!X64*100</f>
        <v>1571.54202118537</v>
      </c>
      <c r="Z39" s="35">
        <f>+Y39*(1-'Dep r by equipment nipa tables'!$D31)+'Investment from Nipa Tables'!BR34/Prices!Y64*100</f>
        <v>1750.658950780203</v>
      </c>
      <c r="AA39" s="35">
        <f>+Z39*(1-'Dep r by equipment nipa tables'!$D31)+'Investment from Nipa Tables'!BS34/Prices!Z64*100</f>
        <v>1977.6173757626752</v>
      </c>
      <c r="AB39" s="35">
        <f>+AA39*(1-'Dep r by equipment nipa tables'!$D31)+'Investment from Nipa Tables'!BT34/Prices!AA64*100</f>
        <v>2359.7423077080134</v>
      </c>
      <c r="AC39" s="35">
        <f>+AB39*(1-'Dep r by equipment nipa tables'!$D31)+'Investment from Nipa Tables'!BU34/Prices!AB64*100</f>
        <v>3113.9958479907864</v>
      </c>
      <c r="AD39" s="35">
        <f>+AC39*(1-'Dep r by equipment nipa tables'!$D31)+'Investment from Nipa Tables'!BV34/Prices!AC64*100</f>
        <v>4000.5001185725878</v>
      </c>
      <c r="AE39" s="35">
        <f>+AD39*(1-'Dep r by equipment nipa tables'!$D31)+'Investment from Nipa Tables'!BW34/Prices!AD64*100</f>
        <v>5032.0091155924965</v>
      </c>
      <c r="AF39" s="35">
        <f>+AE39*(1-'Dep r by equipment nipa tables'!$D31)+'Investment from Nipa Tables'!BX34/Prices!AE64*100</f>
        <v>6300.986911195112</v>
      </c>
      <c r="AG39" s="35">
        <f>+AF39*(1-'Dep r by equipment nipa tables'!$D31)+'Investment from Nipa Tables'!BY34/Prices!AF64*100</f>
        <v>7836.4947114958904</v>
      </c>
      <c r="AH39" s="35">
        <f>+AG39*(1-'Dep r by equipment nipa tables'!$D31)+'Investment from Nipa Tables'!BZ34/Prices!AG64*100</f>
        <v>9115.8746437582995</v>
      </c>
      <c r="AI39" s="35">
        <f>+AH39*(1-'Dep r by equipment nipa tables'!$D31)+'Investment from Nipa Tables'!CA34/Prices!AH64*100</f>
        <v>10751.112978264147</v>
      </c>
      <c r="AJ39" s="35">
        <f>+AI39*(1-'Dep r by equipment nipa tables'!$D31)+'Investment from Nipa Tables'!CB34/Prices!AI64*100</f>
        <v>12492.197766500296</v>
      </c>
      <c r="AK39" s="35">
        <f>+AJ39*(1-'Dep r by equipment nipa tables'!$D31)+'Investment from Nipa Tables'!CC34/Prices!AJ64*100</f>
        <v>14462.010785078579</v>
      </c>
      <c r="AL39" s="35">
        <f>+AK39*(1-'Dep r by equipment nipa tables'!$D31)+'Investment from Nipa Tables'!CD34/Prices!AK64*100</f>
        <v>16395.134710094513</v>
      </c>
      <c r="AM39" s="35">
        <f>+AL39*(1-'Dep r by equipment nipa tables'!$D31)+'Investment from Nipa Tables'!CE34/Prices!AL64*100</f>
        <v>17792.221615598821</v>
      </c>
      <c r="AN39" s="35">
        <f>+AM39*(1-'Dep r by equipment nipa tables'!$D31)+'Investment from Nipa Tables'!CF34/Prices!AM64*100</f>
        <v>18872.378518809492</v>
      </c>
      <c r="AO39" s="35">
        <f>+AN39*(1-'Dep r by equipment nipa tables'!$D31)+'Investment from Nipa Tables'!CG34/Prices!AN64*100</f>
        <v>20714.865647081828</v>
      </c>
      <c r="AP39" s="35">
        <f>+AO39*(1-'Dep r by equipment nipa tables'!$D31)+'Investment from Nipa Tables'!CH34/Prices!AO64*100</f>
        <v>22009.908992715358</v>
      </c>
      <c r="AQ39" s="35">
        <f>+AP39*(1-'Dep r by equipment nipa tables'!$D31)+'Investment from Nipa Tables'!CI34/Prices!AP64*100</f>
        <v>23735.083914765339</v>
      </c>
      <c r="AR39" s="35">
        <f>+AQ39*(1-'Dep r by equipment nipa tables'!$D31)+'Investment from Nipa Tables'!CJ34/Prices!AQ64*100</f>
        <v>25771.462827222178</v>
      </c>
      <c r="AS39" s="35">
        <f>+AR39*(1-'Dep r by equipment nipa tables'!$D31)+'Investment from Nipa Tables'!CK34/Prices!AR64*100</f>
        <v>28049.054291652847</v>
      </c>
      <c r="AT39" s="35">
        <f>+AS39*(1-'Dep r by equipment nipa tables'!$D31)+'Investment from Nipa Tables'!CL34/Prices!AS64*100</f>
        <v>30522.730744956607</v>
      </c>
      <c r="AU39" s="35">
        <f>+AT39*(1-'Dep r by equipment nipa tables'!$D31)+'Investment from Nipa Tables'!CM34/Prices!AT64*100</f>
        <v>32465.49040095674</v>
      </c>
      <c r="AV39" s="35">
        <f>+AU39*(1-'Dep r by equipment nipa tables'!$D31)+'Investment from Nipa Tables'!CN34/Prices!AU64*100</f>
        <v>34475.216082278428</v>
      </c>
      <c r="AW39" s="35">
        <f>+AV39*(1-'Dep r by equipment nipa tables'!$D31)+'Investment from Nipa Tables'!CO34/Prices!AV64*100</f>
        <v>36636.122439719693</v>
      </c>
      <c r="AX39" s="35">
        <f>+AW39*(1-'Dep r by equipment nipa tables'!$D31)+'Investment from Nipa Tables'!CP34/Prices!AW64*100</f>
        <v>39496.705424058091</v>
      </c>
      <c r="AY39" s="35">
        <f>+AX39*(1-'Dep r by equipment nipa tables'!$D31)+'Investment from Nipa Tables'!CQ34/Prices!AX64*100</f>
        <v>42117.121843172565</v>
      </c>
      <c r="AZ39" s="35">
        <f>+AY39*(1-'Dep r by equipment nipa tables'!$D31)+'Investment from Nipa Tables'!CR34/Prices!AY64*100</f>
        <v>43931.377360612503</v>
      </c>
      <c r="BA39" s="35">
        <f>+AZ39*(1-'Dep r by equipment nipa tables'!$D31)+'Investment from Nipa Tables'!CS34/Prices!AZ64*100</f>
        <v>45087.930119739452</v>
      </c>
      <c r="BB39" s="35">
        <f>+BA39*(1-'Dep r by equipment nipa tables'!$D31)+'Investment from Nipa Tables'!CT34/Prices!BA64*100</f>
        <v>44949.281693227727</v>
      </c>
      <c r="BC39" s="35">
        <f>+BB39*(1-'Dep r by equipment nipa tables'!$D31)+'Investment from Nipa Tables'!CU34/Prices!BB64*100</f>
        <v>44918.917840107111</v>
      </c>
      <c r="BD39" s="35">
        <f>+BC39*(1-'Dep r by equipment nipa tables'!$D31)+'Investment from Nipa Tables'!CV34/Prices!BC64*100</f>
        <v>44045.454062977245</v>
      </c>
      <c r="BE39" s="35">
        <f>+BD39*(1-'Dep r by equipment nipa tables'!$D31)+'Investment from Nipa Tables'!CW34/Prices!BD64*100</f>
        <v>43227.160853374677</v>
      </c>
      <c r="BF39" s="35">
        <f>+BE39*(1-'Dep r by equipment nipa tables'!$D31)+'Investment from Nipa Tables'!CX34/Prices!BE64*100</f>
        <v>40537.440148813985</v>
      </c>
      <c r="BG39" s="35">
        <f>+BF39*(1-'Dep r by equipment nipa tables'!$D31)+'Investment from Nipa Tables'!CY34/Prices!BF64*100</f>
        <v>36881.747469486218</v>
      </c>
      <c r="BH39" s="35">
        <f>+BG39*(1-'Dep r by equipment nipa tables'!$D31)+'Investment from Nipa Tables'!CZ34/Prices!BG64*100</f>
        <v>34594.325859424287</v>
      </c>
      <c r="BI39" s="35">
        <f>+BH39*(1-'Dep r by equipment nipa tables'!$D31)+'Investment from Nipa Tables'!DA34/Prices!BH64*100</f>
        <v>32796.621311547213</v>
      </c>
      <c r="BJ39" s="35">
        <f>+BI39*(1-'Dep r by equipment nipa tables'!$D31)+'Investment from Nipa Tables'!DB34/Prices!BI64*100</f>
        <v>31093.949547223601</v>
      </c>
      <c r="BK39" s="35">
        <f>+BJ39*(1-'Dep r by equipment nipa tables'!$D31)+'Investment from Nipa Tables'!DC34/Prices!BJ64*100</f>
        <v>29237.484377699984</v>
      </c>
      <c r="BL39" s="35">
        <f>+BK39*(1-'Dep r by equipment nipa tables'!$D31)+'Investment from Nipa Tables'!DD34/Prices!BK64*100</f>
        <v>29902.183975361775</v>
      </c>
      <c r="BM39" s="35">
        <f>+BL39*(1-'Dep r by equipment nipa tables'!$D31)+'Investment from Nipa Tables'!DE34/Prices!BL64*100</f>
        <v>31219.335673833808</v>
      </c>
      <c r="BN39" s="35">
        <f>+BM39*(1-'Dep r by equipment nipa tables'!$D31)+'Investment from Nipa Tables'!DF34/Prices!BM64*100</f>
        <v>31117.855252543726</v>
      </c>
      <c r="BO39" s="35">
        <f>+BN39*(1-'Dep r by equipment nipa tables'!$D31)+'Investment from Nipa Tables'!DG34/Prices!BN64*100</f>
        <v>31758.182221509935</v>
      </c>
      <c r="BP39" s="35">
        <f>+BO39*(1-'Dep r by equipment nipa tables'!$D31)+'Investment from Nipa Tables'!DH34/Prices!BO64*100</f>
        <v>33545.590611368869</v>
      </c>
      <c r="BQ39" s="35">
        <f>+BP39*(1-'Dep r by equipment nipa tables'!$D31)+'Investment from Nipa Tables'!DI34/Prices!BP64*100</f>
        <v>35297.809354520869</v>
      </c>
      <c r="BR39" s="35">
        <f>+BQ39*(1-'Dep r by equipment nipa tables'!$D31)+'Investment from Nipa Tables'!DJ34/Prices!BQ64*100</f>
        <v>36685.725496514555</v>
      </c>
      <c r="BS39" s="35">
        <f>+BR39*(1-'Dep r by equipment nipa tables'!$D31)+'Investment from Nipa Tables'!DK34/Prices!BR64*100</f>
        <v>37235.102579987608</v>
      </c>
      <c r="BT39" s="35">
        <f>+BS39*(1-'Dep r by equipment nipa tables'!$D31)+'Investment from Nipa Tables'!DL34/Prices!BS64*100</f>
        <v>38035.206684590026</v>
      </c>
    </row>
    <row r="40" spans="1:72" x14ac:dyDescent="0.25">
      <c r="A40" s="29">
        <v>6</v>
      </c>
      <c r="B40" t="s">
        <v>75</v>
      </c>
      <c r="C40" s="35">
        <f>+'Initial Stock'!E37/Prices!C65*100</f>
        <v>63.427172385225283</v>
      </c>
      <c r="D40" s="35">
        <f>+C40*(1-'Dep r by equipment nipa tables'!$D32)+'Investment from Nipa Tables'!AV35/Prices!C65*100</f>
        <v>79.47286061240564</v>
      </c>
      <c r="E40" s="35">
        <f>+D40*(1-'Dep r by equipment nipa tables'!$D32)+'Investment from Nipa Tables'!AW35/Prices!D65*100</f>
        <v>95.942612631788634</v>
      </c>
      <c r="F40" s="35">
        <f>+E40*(1-'Dep r by equipment nipa tables'!$D32)+'Investment from Nipa Tables'!AX35/Prices!E65*100</f>
        <v>108.29879559108269</v>
      </c>
      <c r="G40" s="35">
        <f>+F40*(1-'Dep r by equipment nipa tables'!$D32)+'Investment from Nipa Tables'!AY35/Prices!F65*100</f>
        <v>122.68336844164548</v>
      </c>
      <c r="H40" s="35">
        <f>+G40*(1-'Dep r by equipment nipa tables'!$D32)+'Investment from Nipa Tables'!AZ35/Prices!G65*100</f>
        <v>142.67354811790736</v>
      </c>
      <c r="I40" s="35">
        <f>+H40*(1-'Dep r by equipment nipa tables'!$D32)+'Investment from Nipa Tables'!BA35/Prices!H65*100</f>
        <v>162.7278507411342</v>
      </c>
      <c r="J40" s="35">
        <f>+I40*(1-'Dep r by equipment nipa tables'!$D32)+'Investment from Nipa Tables'!BB35/Prices!I65*100</f>
        <v>179.83151348314442</v>
      </c>
      <c r="K40" s="35">
        <f>+J40*(1-'Dep r by equipment nipa tables'!$D32)+'Investment from Nipa Tables'!BC35/Prices!J65*100</f>
        <v>193.20359113718524</v>
      </c>
      <c r="L40" s="35">
        <f>+K40*(1-'Dep r by equipment nipa tables'!$D32)+'Investment from Nipa Tables'!BD35/Prices!K65*100</f>
        <v>211.76721681642238</v>
      </c>
      <c r="M40" s="35">
        <f>+L40*(1-'Dep r by equipment nipa tables'!$D32)+'Investment from Nipa Tables'!BE35/Prices!L65*100</f>
        <v>233.21771510915457</v>
      </c>
      <c r="N40" s="35">
        <f>+M40*(1-'Dep r by equipment nipa tables'!$D32)+'Investment from Nipa Tables'!BF35/Prices!M65*100</f>
        <v>254.62816138469788</v>
      </c>
      <c r="O40" s="35">
        <f>+N40*(1-'Dep r by equipment nipa tables'!$D32)+'Investment from Nipa Tables'!BG35/Prices!N65*100</f>
        <v>270.65184162536792</v>
      </c>
      <c r="P40" s="35">
        <f>+O40*(1-'Dep r by equipment nipa tables'!$D32)+'Investment from Nipa Tables'!BH35/Prices!O65*100</f>
        <v>295.62479995730342</v>
      </c>
      <c r="Q40" s="35">
        <f>+P40*(1-'Dep r by equipment nipa tables'!$D32)+'Investment from Nipa Tables'!BI35/Prices!P65*100</f>
        <v>329.20725552753697</v>
      </c>
      <c r="R40" s="35">
        <f>+Q40*(1-'Dep r by equipment nipa tables'!$D32)+'Investment from Nipa Tables'!BJ35/Prices!Q65*100</f>
        <v>366.20113944059653</v>
      </c>
      <c r="S40" s="35">
        <f>+R40*(1-'Dep r by equipment nipa tables'!$D32)+'Investment from Nipa Tables'!BK35/Prices!R65*100</f>
        <v>402.39122736289642</v>
      </c>
      <c r="T40" s="35">
        <f>+S40*(1-'Dep r by equipment nipa tables'!$D32)+'Investment from Nipa Tables'!BL35/Prices!S65*100</f>
        <v>451.3541896514032</v>
      </c>
      <c r="U40" s="35">
        <f>+T40*(1-'Dep r by equipment nipa tables'!$D32)+'Investment from Nipa Tables'!BM35/Prices!T65*100</f>
        <v>510.01543276504026</v>
      </c>
      <c r="V40" s="35">
        <f>+U40*(1-'Dep r by equipment nipa tables'!$D32)+'Investment from Nipa Tables'!BN35/Prices!U65*100</f>
        <v>581.33690517514992</v>
      </c>
      <c r="W40" s="35">
        <f>+V40*(1-'Dep r by equipment nipa tables'!$D32)+'Investment from Nipa Tables'!BO35/Prices!V65*100</f>
        <v>663.5633152919296</v>
      </c>
      <c r="X40" s="35">
        <f>+W40*(1-'Dep r by equipment nipa tables'!$D32)+'Investment from Nipa Tables'!BP35/Prices!W65*100</f>
        <v>802.58330780766278</v>
      </c>
      <c r="Y40" s="35">
        <f>+X40*(1-'Dep r by equipment nipa tables'!$D32)+'Investment from Nipa Tables'!BQ35/Prices!X65*100</f>
        <v>938.46239044140918</v>
      </c>
      <c r="Z40" s="35">
        <f>+Y40*(1-'Dep r by equipment nipa tables'!$D32)+'Investment from Nipa Tables'!BR35/Prices!Y65*100</f>
        <v>1107.66976411411</v>
      </c>
      <c r="AA40" s="35">
        <f>+Z40*(1-'Dep r by equipment nipa tables'!$D32)+'Investment from Nipa Tables'!BS35/Prices!Z65*100</f>
        <v>1298.1455815319619</v>
      </c>
      <c r="AB40" s="35">
        <f>+AA40*(1-'Dep r by equipment nipa tables'!$D32)+'Investment from Nipa Tables'!BT35/Prices!AA65*100</f>
        <v>1592.0517118610317</v>
      </c>
      <c r="AC40" s="35">
        <f>+AB40*(1-'Dep r by equipment nipa tables'!$D32)+'Investment from Nipa Tables'!BU35/Prices!AB65*100</f>
        <v>1991.158680865743</v>
      </c>
      <c r="AD40" s="35">
        <f>+AC40*(1-'Dep r by equipment nipa tables'!$D32)+'Investment from Nipa Tables'!BV35/Prices!AC65*100</f>
        <v>2467.8505970601636</v>
      </c>
      <c r="AE40" s="35">
        <f>+AD40*(1-'Dep r by equipment nipa tables'!$D32)+'Investment from Nipa Tables'!BW35/Prices!AD65*100</f>
        <v>3026.9947040790312</v>
      </c>
      <c r="AF40" s="35">
        <f>+AE40*(1-'Dep r by equipment nipa tables'!$D32)+'Investment from Nipa Tables'!BX35/Prices!AE65*100</f>
        <v>3694.2439396793834</v>
      </c>
      <c r="AG40" s="35">
        <f>+AF40*(1-'Dep r by equipment nipa tables'!$D32)+'Investment from Nipa Tables'!BY35/Prices!AF65*100</f>
        <v>4632.7048209693712</v>
      </c>
      <c r="AH40" s="35">
        <f>+AG40*(1-'Dep r by equipment nipa tables'!$D32)+'Investment from Nipa Tables'!BZ35/Prices!AG65*100</f>
        <v>5497.8325536484235</v>
      </c>
      <c r="AI40" s="35">
        <f>+AH40*(1-'Dep r by equipment nipa tables'!$D32)+'Investment from Nipa Tables'!CA35/Prices!AH65*100</f>
        <v>6565.0628819367648</v>
      </c>
      <c r="AJ40" s="35">
        <f>+AI40*(1-'Dep r by equipment nipa tables'!$D32)+'Investment from Nipa Tables'!CB35/Prices!AI65*100</f>
        <v>7793.3835541036333</v>
      </c>
      <c r="AK40" s="35">
        <f>+AJ40*(1-'Dep r by equipment nipa tables'!$D32)+'Investment from Nipa Tables'!CC35/Prices!AJ65*100</f>
        <v>9150.8252527597579</v>
      </c>
      <c r="AL40" s="35">
        <f>+AK40*(1-'Dep r by equipment nipa tables'!$D32)+'Investment from Nipa Tables'!CD35/Prices!AK65*100</f>
        <v>10627.034298943137</v>
      </c>
      <c r="AM40" s="35">
        <f>+AL40*(1-'Dep r by equipment nipa tables'!$D32)+'Investment from Nipa Tables'!CE35/Prices!AL65*100</f>
        <v>12308.372470627566</v>
      </c>
      <c r="AN40" s="35">
        <f>+AM40*(1-'Dep r by equipment nipa tables'!$D32)+'Investment from Nipa Tables'!CF35/Prices!AM65*100</f>
        <v>14064.780839862484</v>
      </c>
      <c r="AO40" s="35">
        <f>+AN40*(1-'Dep r by equipment nipa tables'!$D32)+'Investment from Nipa Tables'!CG35/Prices!AN65*100</f>
        <v>15579.712429057492</v>
      </c>
      <c r="AP40" s="35">
        <f>+AO40*(1-'Dep r by equipment nipa tables'!$D32)+'Investment from Nipa Tables'!CH35/Prices!AO65*100</f>
        <v>16997.880132617163</v>
      </c>
      <c r="AQ40" s="35">
        <f>+AP40*(1-'Dep r by equipment nipa tables'!$D32)+'Investment from Nipa Tables'!CI35/Prices!AP65*100</f>
        <v>18775.742238329283</v>
      </c>
      <c r="AR40" s="35">
        <f>+AQ40*(1-'Dep r by equipment nipa tables'!$D32)+'Investment from Nipa Tables'!CJ35/Prices!AQ65*100</f>
        <v>21425.606802303446</v>
      </c>
      <c r="AS40" s="35">
        <f>+AR40*(1-'Dep r by equipment nipa tables'!$D32)+'Investment from Nipa Tables'!CK35/Prices!AR65*100</f>
        <v>24175.590260825313</v>
      </c>
      <c r="AT40" s="35">
        <f>+AS40*(1-'Dep r by equipment nipa tables'!$D32)+'Investment from Nipa Tables'!CL35/Prices!AS65*100</f>
        <v>26783.992350511406</v>
      </c>
      <c r="AU40" s="35">
        <f>+AT40*(1-'Dep r by equipment nipa tables'!$D32)+'Investment from Nipa Tables'!CM35/Prices!AT65*100</f>
        <v>30102.197542493264</v>
      </c>
      <c r="AV40" s="35">
        <f>+AU40*(1-'Dep r by equipment nipa tables'!$D32)+'Investment from Nipa Tables'!CN35/Prices!AU65*100</f>
        <v>33731.929562923244</v>
      </c>
      <c r="AW40" s="35">
        <f>+AV40*(1-'Dep r by equipment nipa tables'!$D32)+'Investment from Nipa Tables'!CO35/Prices!AV65*100</f>
        <v>38065.137002856129</v>
      </c>
      <c r="AX40" s="35">
        <f>+AW40*(1-'Dep r by equipment nipa tables'!$D32)+'Investment from Nipa Tables'!CP35/Prices!AW65*100</f>
        <v>42847.960094370181</v>
      </c>
      <c r="AY40" s="35">
        <f>+AX40*(1-'Dep r by equipment nipa tables'!$D32)+'Investment from Nipa Tables'!CQ35/Prices!AX65*100</f>
        <v>46356.162284767866</v>
      </c>
      <c r="AZ40" s="35">
        <f>+AY40*(1-'Dep r by equipment nipa tables'!$D32)+'Investment from Nipa Tables'!CR35/Prices!AY65*100</f>
        <v>49926.024862747989</v>
      </c>
      <c r="BA40" s="35">
        <f>+AZ40*(1-'Dep r by equipment nipa tables'!$D32)+'Investment from Nipa Tables'!CS35/Prices!AZ65*100</f>
        <v>53588.300316888264</v>
      </c>
      <c r="BB40" s="35">
        <f>+BA40*(1-'Dep r by equipment nipa tables'!$D32)+'Investment from Nipa Tables'!CT35/Prices!BA65*100</f>
        <v>56812.642020073792</v>
      </c>
      <c r="BC40" s="35">
        <f>+BB40*(1-'Dep r by equipment nipa tables'!$D32)+'Investment from Nipa Tables'!CU35/Prices!BB65*100</f>
        <v>60853.2587233011</v>
      </c>
      <c r="BD40" s="35">
        <f>+BC40*(1-'Dep r by equipment nipa tables'!$D32)+'Investment from Nipa Tables'!CV35/Prices!BC65*100</f>
        <v>66133.288803358897</v>
      </c>
      <c r="BE40" s="35">
        <f>+BD40*(1-'Dep r by equipment nipa tables'!$D32)+'Investment from Nipa Tables'!CW35/Prices!BD65*100</f>
        <v>72797.12938684618</v>
      </c>
      <c r="BF40" s="35">
        <f>+BE40*(1-'Dep r by equipment nipa tables'!$D32)+'Investment from Nipa Tables'!CX35/Prices!BE65*100</f>
        <v>80830.758978260201</v>
      </c>
      <c r="BG40" s="35">
        <f>+BF40*(1-'Dep r by equipment nipa tables'!$D32)+'Investment from Nipa Tables'!CY35/Prices!BF65*100</f>
        <v>89652.572762430806</v>
      </c>
      <c r="BH40" s="35">
        <f>+BG40*(1-'Dep r by equipment nipa tables'!$D32)+'Investment from Nipa Tables'!CZ35/Prices!BG65*100</f>
        <v>100533.31540394961</v>
      </c>
      <c r="BI40" s="35">
        <f>+BH40*(1-'Dep r by equipment nipa tables'!$D32)+'Investment from Nipa Tables'!DA35/Prices!BH65*100</f>
        <v>110954.31320842175</v>
      </c>
      <c r="BJ40" s="35">
        <f>+BI40*(1-'Dep r by equipment nipa tables'!$D32)+'Investment from Nipa Tables'!DB35/Prices!BI65*100</f>
        <v>123463.72226877663</v>
      </c>
      <c r="BK40" s="35">
        <f>+BJ40*(1-'Dep r by equipment nipa tables'!$D32)+'Investment from Nipa Tables'!DC35/Prices!BJ65*100</f>
        <v>137472.85653830547</v>
      </c>
      <c r="BL40" s="35">
        <f>+BK40*(1-'Dep r by equipment nipa tables'!$D32)+'Investment from Nipa Tables'!DD35/Prices!BK65*100</f>
        <v>152350.82845016895</v>
      </c>
      <c r="BM40" s="35">
        <f>+BL40*(1-'Dep r by equipment nipa tables'!$D32)+'Investment from Nipa Tables'!DE35/Prices!BL65*100</f>
        <v>170288.36207916823</v>
      </c>
      <c r="BN40" s="35">
        <f>+BM40*(1-'Dep r by equipment nipa tables'!$D32)+'Investment from Nipa Tables'!DF35/Prices!BM65*100</f>
        <v>186312.43319848052</v>
      </c>
      <c r="BO40" s="35">
        <f>+BN40*(1-'Dep r by equipment nipa tables'!$D32)+'Investment from Nipa Tables'!DG35/Prices!BN65*100</f>
        <v>201692.07765645697</v>
      </c>
      <c r="BP40" s="35">
        <f>+BO40*(1-'Dep r by equipment nipa tables'!$D32)+'Investment from Nipa Tables'!DH35/Prices!BO65*100</f>
        <v>218176.58450335465</v>
      </c>
      <c r="BQ40" s="35">
        <f>+BP40*(1-'Dep r by equipment nipa tables'!$D32)+'Investment from Nipa Tables'!DI35/Prices!BP65*100</f>
        <v>233124.18214877826</v>
      </c>
      <c r="BR40" s="35">
        <f>+BQ40*(1-'Dep r by equipment nipa tables'!$D32)+'Investment from Nipa Tables'!DJ35/Prices!BQ65*100</f>
        <v>248959.68127684973</v>
      </c>
      <c r="BS40" s="35">
        <f>+BR40*(1-'Dep r by equipment nipa tables'!$D32)+'Investment from Nipa Tables'!DK35/Prices!BR65*100</f>
        <v>261857.05590649683</v>
      </c>
      <c r="BT40" s="35">
        <f>+BS40*(1-'Dep r by equipment nipa tables'!$D32)+'Investment from Nipa Tables'!DL35/Prices!BS65*100</f>
        <v>276535.79790528514</v>
      </c>
    </row>
    <row r="41" spans="1:72" x14ac:dyDescent="0.25">
      <c r="A41" s="29">
        <v>6</v>
      </c>
      <c r="B41" t="s">
        <v>77</v>
      </c>
      <c r="C41" s="35">
        <f>+'Initial Stock'!E38/Prices!C66*100</f>
        <v>23.568566787952562</v>
      </c>
      <c r="D41" s="35">
        <f>+C41*(1-'Dep r by equipment nipa tables'!$D33)+'Investment from Nipa Tables'!AV36/Prices!C66*100</f>
        <v>36.676849080899117</v>
      </c>
      <c r="E41" s="35">
        <f>+D41*(1-'Dep r by equipment nipa tables'!$D33)+'Investment from Nipa Tables'!AW36/Prices!D66*100</f>
        <v>46.529769299135765</v>
      </c>
      <c r="F41" s="35">
        <f>+E41*(1-'Dep r by equipment nipa tables'!$D33)+'Investment from Nipa Tables'!AX36/Prices!E66*100</f>
        <v>52.560462388685941</v>
      </c>
      <c r="G41" s="35">
        <f>+F41*(1-'Dep r by equipment nipa tables'!$D33)+'Investment from Nipa Tables'!AY36/Prices!F66*100</f>
        <v>61.028410347137651</v>
      </c>
      <c r="H41" s="35">
        <f>+G41*(1-'Dep r by equipment nipa tables'!$D33)+'Investment from Nipa Tables'!AZ36/Prices!G66*100</f>
        <v>69.221403265671469</v>
      </c>
      <c r="I41" s="35">
        <f>+H41*(1-'Dep r by equipment nipa tables'!$D33)+'Investment from Nipa Tables'!BA36/Prices!H66*100</f>
        <v>72.537351125886204</v>
      </c>
      <c r="J41" s="35">
        <f>+I41*(1-'Dep r by equipment nipa tables'!$D33)+'Investment from Nipa Tables'!BB36/Prices!I66*100</f>
        <v>70.559193242304232</v>
      </c>
      <c r="K41" s="35">
        <f>+J41*(1-'Dep r by equipment nipa tables'!$D33)+'Investment from Nipa Tables'!BC36/Prices!J66*100</f>
        <v>73.02817959772193</v>
      </c>
      <c r="L41" s="35">
        <f>+K41*(1-'Dep r by equipment nipa tables'!$D33)+'Investment from Nipa Tables'!BD36/Prices!K66*100</f>
        <v>81.161091516722635</v>
      </c>
      <c r="M41" s="35">
        <f>+L41*(1-'Dep r by equipment nipa tables'!$D33)+'Investment from Nipa Tables'!BE36/Prices!L66*100</f>
        <v>89.770904587220855</v>
      </c>
      <c r="N41" s="35">
        <f>+M41*(1-'Dep r by equipment nipa tables'!$D33)+'Investment from Nipa Tables'!BF36/Prices!M66*100</f>
        <v>95.179116004369902</v>
      </c>
      <c r="O41" s="35">
        <f>+N41*(1-'Dep r by equipment nipa tables'!$D33)+'Investment from Nipa Tables'!BG36/Prices!N66*100</f>
        <v>95.70731020295888</v>
      </c>
      <c r="P41" s="35">
        <f>+O41*(1-'Dep r by equipment nipa tables'!$D33)+'Investment from Nipa Tables'!BH36/Prices!O66*100</f>
        <v>98.246796463067071</v>
      </c>
      <c r="Q41" s="35">
        <f>+P41*(1-'Dep r by equipment nipa tables'!$D33)+'Investment from Nipa Tables'!BI36/Prices!P66*100</f>
        <v>106.50134935357337</v>
      </c>
      <c r="R41" s="35">
        <f>+Q41*(1-'Dep r by equipment nipa tables'!$D33)+'Investment from Nipa Tables'!BJ36/Prices!Q66*100</f>
        <v>116.95197920586445</v>
      </c>
      <c r="S41" s="35">
        <f>+R41*(1-'Dep r by equipment nipa tables'!$D33)+'Investment from Nipa Tables'!BK36/Prices!R66*100</f>
        <v>129.48375597601569</v>
      </c>
      <c r="T41" s="35">
        <f>+S41*(1-'Dep r by equipment nipa tables'!$D33)+'Investment from Nipa Tables'!BL36/Prices!S66*100</f>
        <v>149.46985857957139</v>
      </c>
      <c r="U41" s="35">
        <f>+T41*(1-'Dep r by equipment nipa tables'!$D33)+'Investment from Nipa Tables'!BM36/Prices!T66*100</f>
        <v>172.10066459828562</v>
      </c>
      <c r="V41" s="35">
        <f>+U41*(1-'Dep r by equipment nipa tables'!$D33)+'Investment from Nipa Tables'!BN36/Prices!U66*100</f>
        <v>191.02453527853663</v>
      </c>
      <c r="W41" s="35">
        <f>+V41*(1-'Dep r by equipment nipa tables'!$D33)+'Investment from Nipa Tables'!BO36/Prices!V66*100</f>
        <v>222.65733734886126</v>
      </c>
      <c r="X41" s="35">
        <f>+W41*(1-'Dep r by equipment nipa tables'!$D33)+'Investment from Nipa Tables'!BP36/Prices!W66*100</f>
        <v>259.77046640377404</v>
      </c>
      <c r="Y41" s="35">
        <f>+X41*(1-'Dep r by equipment nipa tables'!$D33)+'Investment from Nipa Tables'!BQ36/Prices!X66*100</f>
        <v>282.79970355441947</v>
      </c>
      <c r="Z41" s="35">
        <f>+Y41*(1-'Dep r by equipment nipa tables'!$D33)+'Investment from Nipa Tables'!BR36/Prices!Y66*100</f>
        <v>318.24775423101551</v>
      </c>
      <c r="AA41" s="35">
        <f>+Z41*(1-'Dep r by equipment nipa tables'!$D33)+'Investment from Nipa Tables'!BS36/Prices!Z66*100</f>
        <v>365.74601228711691</v>
      </c>
      <c r="AB41" s="35">
        <f>+AA41*(1-'Dep r by equipment nipa tables'!$D33)+'Investment from Nipa Tables'!BT36/Prices!AA66*100</f>
        <v>437.13521026943056</v>
      </c>
      <c r="AC41" s="35">
        <f>+AB41*(1-'Dep r by equipment nipa tables'!$D33)+'Investment from Nipa Tables'!BU36/Prices!AB66*100</f>
        <v>609.99852845376552</v>
      </c>
      <c r="AD41" s="35">
        <f>+AC41*(1-'Dep r by equipment nipa tables'!$D33)+'Investment from Nipa Tables'!BV36/Prices!AC66*100</f>
        <v>786.8858035339249</v>
      </c>
      <c r="AE41" s="35">
        <f>+AD41*(1-'Dep r by equipment nipa tables'!$D33)+'Investment from Nipa Tables'!BW36/Prices!AD66*100</f>
        <v>1065.5820833627511</v>
      </c>
      <c r="AF41" s="35">
        <f>+AE41*(1-'Dep r by equipment nipa tables'!$D33)+'Investment from Nipa Tables'!BX36/Prices!AE66*100</f>
        <v>1455.9454982293669</v>
      </c>
      <c r="AG41" s="35">
        <f>+AF41*(1-'Dep r by equipment nipa tables'!$D33)+'Investment from Nipa Tables'!BY36/Prices!AF66*100</f>
        <v>1909.3375076631432</v>
      </c>
      <c r="AH41" s="35">
        <f>+AG41*(1-'Dep r by equipment nipa tables'!$D33)+'Investment from Nipa Tables'!BZ36/Prices!AG66*100</f>
        <v>2510.7855097205202</v>
      </c>
      <c r="AI41" s="35">
        <f>+AH41*(1-'Dep r by equipment nipa tables'!$D33)+'Investment from Nipa Tables'!CA36/Prices!AH66*100</f>
        <v>3214.370287419084</v>
      </c>
      <c r="AJ41" s="35">
        <f>+AI41*(1-'Dep r by equipment nipa tables'!$D33)+'Investment from Nipa Tables'!CB36/Prices!AI66*100</f>
        <v>3967.5281735630119</v>
      </c>
      <c r="AK41" s="35">
        <f>+AJ41*(1-'Dep r by equipment nipa tables'!$D33)+'Investment from Nipa Tables'!CC36/Prices!AJ66*100</f>
        <v>4553.7856822971635</v>
      </c>
      <c r="AL41" s="35">
        <f>+AK41*(1-'Dep r by equipment nipa tables'!$D33)+'Investment from Nipa Tables'!CD36/Prices!AK66*100</f>
        <v>5254.96193466776</v>
      </c>
      <c r="AM41" s="35">
        <f>+AL41*(1-'Dep r by equipment nipa tables'!$D33)+'Investment from Nipa Tables'!CE36/Prices!AL66*100</f>
        <v>6387.2716146057573</v>
      </c>
      <c r="AN41" s="35">
        <f>+AM41*(1-'Dep r by equipment nipa tables'!$D33)+'Investment from Nipa Tables'!CF36/Prices!AM66*100</f>
        <v>7588.303511447135</v>
      </c>
      <c r="AO41" s="35">
        <f>+AN41*(1-'Dep r by equipment nipa tables'!$D33)+'Investment from Nipa Tables'!CG36/Prices!AN66*100</f>
        <v>9084.9144432466583</v>
      </c>
      <c r="AP41" s="35">
        <f>+AO41*(1-'Dep r by equipment nipa tables'!$D33)+'Investment from Nipa Tables'!CH36/Prices!AO66*100</f>
        <v>10392.693769433112</v>
      </c>
      <c r="AQ41" s="35">
        <f>+AP41*(1-'Dep r by equipment nipa tables'!$D33)+'Investment from Nipa Tables'!CI36/Prices!AP66*100</f>
        <v>11875.412512629604</v>
      </c>
      <c r="AR41" s="35">
        <f>+AQ41*(1-'Dep r by equipment nipa tables'!$D33)+'Investment from Nipa Tables'!CJ36/Prices!AQ66*100</f>
        <v>13339.72530637441</v>
      </c>
      <c r="AS41" s="35">
        <f>+AR41*(1-'Dep r by equipment nipa tables'!$D33)+'Investment from Nipa Tables'!CK36/Prices!AR66*100</f>
        <v>14809.90918247051</v>
      </c>
      <c r="AT41" s="35">
        <f>+AS41*(1-'Dep r by equipment nipa tables'!$D33)+'Investment from Nipa Tables'!CL36/Prices!AS66*100</f>
        <v>16465.262295456076</v>
      </c>
      <c r="AU41" s="35">
        <f>+AT41*(1-'Dep r by equipment nipa tables'!$D33)+'Investment from Nipa Tables'!CM36/Prices!AT66*100</f>
        <v>18309.825559984914</v>
      </c>
      <c r="AV41" s="35">
        <f>+AU41*(1-'Dep r by equipment nipa tables'!$D33)+'Investment from Nipa Tables'!CN36/Prices!AU66*100</f>
        <v>20217.934685867232</v>
      </c>
      <c r="AW41" s="35">
        <f>+AV41*(1-'Dep r by equipment nipa tables'!$D33)+'Investment from Nipa Tables'!CO36/Prices!AV66*100</f>
        <v>22335.224649570308</v>
      </c>
      <c r="AX41" s="35">
        <f>+AW41*(1-'Dep r by equipment nipa tables'!$D33)+'Investment from Nipa Tables'!CP36/Prices!AW66*100</f>
        <v>24402.171032338316</v>
      </c>
      <c r="AY41" s="35">
        <f>+AX41*(1-'Dep r by equipment nipa tables'!$D33)+'Investment from Nipa Tables'!CQ36/Prices!AX66*100</f>
        <v>25968.81558076504</v>
      </c>
      <c r="AZ41" s="35">
        <f>+AY41*(1-'Dep r by equipment nipa tables'!$D33)+'Investment from Nipa Tables'!CR36/Prices!AY66*100</f>
        <v>27735.423743392574</v>
      </c>
      <c r="BA41" s="35">
        <f>+AZ41*(1-'Dep r by equipment nipa tables'!$D33)+'Investment from Nipa Tables'!CS36/Prices!AZ66*100</f>
        <v>29998.729148623217</v>
      </c>
      <c r="BB41" s="35">
        <f>+BA41*(1-'Dep r by equipment nipa tables'!$D33)+'Investment from Nipa Tables'!CT36/Prices!BA66*100</f>
        <v>32973.659697584822</v>
      </c>
      <c r="BC41" s="35">
        <f>+BB41*(1-'Dep r by equipment nipa tables'!$D33)+'Investment from Nipa Tables'!CU36/Prices!BB66*100</f>
        <v>36807.946419636646</v>
      </c>
      <c r="BD41" s="35">
        <f>+BC41*(1-'Dep r by equipment nipa tables'!$D33)+'Investment from Nipa Tables'!CV36/Prices!BC66*100</f>
        <v>40756.963133064775</v>
      </c>
      <c r="BE41" s="35">
        <f>+BD41*(1-'Dep r by equipment nipa tables'!$D33)+'Investment from Nipa Tables'!CW36/Prices!BD66*100</f>
        <v>45918.111276656935</v>
      </c>
      <c r="BF41" s="35">
        <f>+BE41*(1-'Dep r by equipment nipa tables'!$D33)+'Investment from Nipa Tables'!CX36/Prices!BE66*100</f>
        <v>51803.079853701638</v>
      </c>
      <c r="BG41" s="35">
        <f>+BF41*(1-'Dep r by equipment nipa tables'!$D33)+'Investment from Nipa Tables'!CY36/Prices!BF66*100</f>
        <v>60708.329327419407</v>
      </c>
      <c r="BH41" s="35">
        <f>+BG41*(1-'Dep r by equipment nipa tables'!$D33)+'Investment from Nipa Tables'!CZ36/Prices!BG66*100</f>
        <v>70758.603075287858</v>
      </c>
      <c r="BI41" s="35">
        <f>+BH41*(1-'Dep r by equipment nipa tables'!$D33)+'Investment from Nipa Tables'!DA36/Prices!BH66*100</f>
        <v>83087.383365062939</v>
      </c>
      <c r="BJ41" s="35">
        <f>+BI41*(1-'Dep r by equipment nipa tables'!$D33)+'Investment from Nipa Tables'!DB36/Prices!BI66*100</f>
        <v>98192.157379720855</v>
      </c>
      <c r="BK41" s="35">
        <f>+BJ41*(1-'Dep r by equipment nipa tables'!$D33)+'Investment from Nipa Tables'!DC36/Prices!BJ66*100</f>
        <v>111981.39932183785</v>
      </c>
      <c r="BL41" s="35">
        <f>+BK41*(1-'Dep r by equipment nipa tables'!$D33)+'Investment from Nipa Tables'!DD36/Prices!BK66*100</f>
        <v>130474.23150877911</v>
      </c>
      <c r="BM41" s="35">
        <f>+BL41*(1-'Dep r by equipment nipa tables'!$D33)+'Investment from Nipa Tables'!DE36/Prices!BL66*100</f>
        <v>145340.76155551506</v>
      </c>
      <c r="BN41" s="35">
        <f>+BM41*(1-'Dep r by equipment nipa tables'!$D33)+'Investment from Nipa Tables'!DF36/Prices!BM66*100</f>
        <v>154702.75874552052</v>
      </c>
      <c r="BO41" s="35">
        <f>+BN41*(1-'Dep r by equipment nipa tables'!$D33)+'Investment from Nipa Tables'!DG36/Prices!BN66*100</f>
        <v>165167.30703336178</v>
      </c>
      <c r="BP41" s="35">
        <f>+BO41*(1-'Dep r by equipment nipa tables'!$D33)+'Investment from Nipa Tables'!DH36/Prices!BO66*100</f>
        <v>176314.79004593298</v>
      </c>
      <c r="BQ41" s="35">
        <f>+BP41*(1-'Dep r by equipment nipa tables'!$D33)+'Investment from Nipa Tables'!DI36/Prices!BP66*100</f>
        <v>191392.2352124154</v>
      </c>
      <c r="BR41" s="35">
        <f>+BQ41*(1-'Dep r by equipment nipa tables'!$D33)+'Investment from Nipa Tables'!DJ36/Prices!BQ66*100</f>
        <v>206444.95646429234</v>
      </c>
      <c r="BS41" s="35">
        <f>+BR41*(1-'Dep r by equipment nipa tables'!$D33)+'Investment from Nipa Tables'!DK36/Prices!BR66*100</f>
        <v>220286.646730209</v>
      </c>
      <c r="BT41" s="35">
        <f>+BS41*(1-'Dep r by equipment nipa tables'!$D33)+'Investment from Nipa Tables'!DL36/Prices!BS66*100</f>
        <v>234722.67842108858</v>
      </c>
    </row>
    <row r="42" spans="1:72" x14ac:dyDescent="0.25">
      <c r="A42" s="29">
        <v>9</v>
      </c>
      <c r="B42" t="s">
        <v>79</v>
      </c>
      <c r="C42" s="35">
        <f>+'Initial Stock'!E39/Prices!C67*100</f>
        <v>211.77050452116202</v>
      </c>
      <c r="D42" s="35">
        <f>+C42*(1-'Dep r by equipment nipa tables'!$D34)+'Investment from Nipa Tables'!AV37/Prices!C67*100</f>
        <v>265.32487359822807</v>
      </c>
      <c r="E42" s="35">
        <f>+D42*(1-'Dep r by equipment nipa tables'!$D34)+'Investment from Nipa Tables'!AW37/Prices!D67*100</f>
        <v>321.086072140282</v>
      </c>
      <c r="F42" s="35">
        <f>+E42*(1-'Dep r by equipment nipa tables'!$D34)+'Investment from Nipa Tables'!AX37/Prices!E67*100</f>
        <v>362.55691246644142</v>
      </c>
      <c r="G42" s="35">
        <f>+F42*(1-'Dep r by equipment nipa tables'!$D34)+'Investment from Nipa Tables'!AY37/Prices!F67*100</f>
        <v>416.89750726596952</v>
      </c>
      <c r="H42" s="35">
        <f>+G42*(1-'Dep r by equipment nipa tables'!$D34)+'Investment from Nipa Tables'!AZ37/Prices!G67*100</f>
        <v>478.99257634292655</v>
      </c>
      <c r="I42" s="35">
        <f>+H42*(1-'Dep r by equipment nipa tables'!$D34)+'Investment from Nipa Tables'!BA37/Prices!H67*100</f>
        <v>539.93741176050787</v>
      </c>
      <c r="J42" s="35">
        <f>+I42*(1-'Dep r by equipment nipa tables'!$D34)+'Investment from Nipa Tables'!BB37/Prices!I67*100</f>
        <v>601.24942138036124</v>
      </c>
      <c r="K42" s="35">
        <f>+J42*(1-'Dep r by equipment nipa tables'!$D34)+'Investment from Nipa Tables'!BC37/Prices!J67*100</f>
        <v>617.36928875494596</v>
      </c>
      <c r="L42" s="35">
        <f>+K42*(1-'Dep r by equipment nipa tables'!$D34)+'Investment from Nipa Tables'!BD37/Prices!K67*100</f>
        <v>670.29502572413026</v>
      </c>
      <c r="M42" s="35">
        <f>+L42*(1-'Dep r by equipment nipa tables'!$D34)+'Investment from Nipa Tables'!BE37/Prices!L67*100</f>
        <v>730.88470479720002</v>
      </c>
      <c r="N42" s="35">
        <f>+M42*(1-'Dep r by equipment nipa tables'!$D34)+'Investment from Nipa Tables'!BF37/Prices!M67*100</f>
        <v>794.65562956750637</v>
      </c>
      <c r="O42" s="35">
        <f>+N42*(1-'Dep r by equipment nipa tables'!$D34)+'Investment from Nipa Tables'!BG37/Prices!N67*100</f>
        <v>830.17281865410519</v>
      </c>
      <c r="P42" s="35">
        <f>+O42*(1-'Dep r by equipment nipa tables'!$D34)+'Investment from Nipa Tables'!BH37/Prices!O67*100</f>
        <v>871.71241271486633</v>
      </c>
      <c r="Q42" s="35">
        <f>+P42*(1-'Dep r by equipment nipa tables'!$D34)+'Investment from Nipa Tables'!BI37/Prices!P67*100</f>
        <v>913.92556637511063</v>
      </c>
      <c r="R42" s="35">
        <f>+Q42*(1-'Dep r by equipment nipa tables'!$D34)+'Investment from Nipa Tables'!BJ37/Prices!Q67*100</f>
        <v>947.12950268921873</v>
      </c>
      <c r="S42" s="35">
        <f>+R42*(1-'Dep r by equipment nipa tables'!$D34)+'Investment from Nipa Tables'!BK37/Prices!R67*100</f>
        <v>965.53300864655012</v>
      </c>
      <c r="T42" s="35">
        <f>+S42*(1-'Dep r by equipment nipa tables'!$D34)+'Investment from Nipa Tables'!BL37/Prices!S67*100</f>
        <v>993.15253645249777</v>
      </c>
      <c r="U42" s="35">
        <f>+T42*(1-'Dep r by equipment nipa tables'!$D34)+'Investment from Nipa Tables'!BM37/Prices!T67*100</f>
        <v>1025.5573098584632</v>
      </c>
      <c r="V42" s="35">
        <f>+U42*(1-'Dep r by equipment nipa tables'!$D34)+'Investment from Nipa Tables'!BN37/Prices!U67*100</f>
        <v>1084.1932004023372</v>
      </c>
      <c r="W42" s="35">
        <f>+V42*(1-'Dep r by equipment nipa tables'!$D34)+'Investment from Nipa Tables'!BO37/Prices!V67*100</f>
        <v>1167.1504365958751</v>
      </c>
      <c r="X42" s="35">
        <f>+W42*(1-'Dep r by equipment nipa tables'!$D34)+'Investment from Nipa Tables'!BP37/Prices!W67*100</f>
        <v>1268.8829898632412</v>
      </c>
      <c r="Y42" s="35">
        <f>+X42*(1-'Dep r by equipment nipa tables'!$D34)+'Investment from Nipa Tables'!BQ37/Prices!X67*100</f>
        <v>1359.0259117499008</v>
      </c>
      <c r="Z42" s="35">
        <f>+Y42*(1-'Dep r by equipment nipa tables'!$D34)+'Investment from Nipa Tables'!BR37/Prices!Y67*100</f>
        <v>1452.2655958938019</v>
      </c>
      <c r="AA42" s="35">
        <f>+Z42*(1-'Dep r by equipment nipa tables'!$D34)+'Investment from Nipa Tables'!BS37/Prices!Z67*100</f>
        <v>1563.294301832344</v>
      </c>
      <c r="AB42" s="35">
        <f>+AA42*(1-'Dep r by equipment nipa tables'!$D34)+'Investment from Nipa Tables'!BT37/Prices!AA67*100</f>
        <v>1697.4624213418647</v>
      </c>
      <c r="AC42" s="35">
        <f>+AB42*(1-'Dep r by equipment nipa tables'!$D34)+'Investment from Nipa Tables'!BU37/Prices!AB67*100</f>
        <v>2048.7710667223519</v>
      </c>
      <c r="AD42" s="35">
        <f>+AC42*(1-'Dep r by equipment nipa tables'!$D34)+'Investment from Nipa Tables'!BV37/Prices!AC67*100</f>
        <v>2424.6258474953652</v>
      </c>
      <c r="AE42" s="35">
        <f>+AD42*(1-'Dep r by equipment nipa tables'!$D34)+'Investment from Nipa Tables'!BW37/Prices!AD67*100</f>
        <v>3012.4985351552095</v>
      </c>
      <c r="AF42" s="35">
        <f>+AE42*(1-'Dep r by equipment nipa tables'!$D34)+'Investment from Nipa Tables'!BX37/Prices!AE67*100</f>
        <v>3635.7999633458344</v>
      </c>
      <c r="AG42" s="35">
        <f>+AF42*(1-'Dep r by equipment nipa tables'!$D34)+'Investment from Nipa Tables'!BY37/Prices!AF67*100</f>
        <v>4442.9668976961439</v>
      </c>
      <c r="AH42" s="35">
        <f>+AG42*(1-'Dep r by equipment nipa tables'!$D34)+'Investment from Nipa Tables'!BZ37/Prices!AG67*100</f>
        <v>6090.9231098512664</v>
      </c>
      <c r="AI42" s="35">
        <f>+AH42*(1-'Dep r by equipment nipa tables'!$D34)+'Investment from Nipa Tables'!CA37/Prices!AH67*100</f>
        <v>7890.8161785520006</v>
      </c>
      <c r="AJ42" s="35">
        <f>+AI42*(1-'Dep r by equipment nipa tables'!$D34)+'Investment from Nipa Tables'!CB37/Prices!AI67*100</f>
        <v>9855.2721486007395</v>
      </c>
      <c r="AK42" s="35">
        <f>+AJ42*(1-'Dep r by equipment nipa tables'!$D34)+'Investment from Nipa Tables'!CC37/Prices!AJ67*100</f>
        <v>11866.648935631249</v>
      </c>
      <c r="AL42" s="35">
        <f>+AK42*(1-'Dep r by equipment nipa tables'!$D34)+'Investment from Nipa Tables'!CD37/Prices!AK67*100</f>
        <v>13828.648236247964</v>
      </c>
      <c r="AM42" s="35">
        <f>+AL42*(1-'Dep r by equipment nipa tables'!$D34)+'Investment from Nipa Tables'!CE37/Prices!AL67*100</f>
        <v>15633.229832406767</v>
      </c>
      <c r="AN42" s="35">
        <f>+AM42*(1-'Dep r by equipment nipa tables'!$D34)+'Investment from Nipa Tables'!CF37/Prices!AM67*100</f>
        <v>17304.084176867837</v>
      </c>
      <c r="AO42" s="35">
        <f>+AN42*(1-'Dep r by equipment nipa tables'!$D34)+'Investment from Nipa Tables'!CG37/Prices!AN67*100</f>
        <v>19519.406265384303</v>
      </c>
      <c r="AP42" s="35">
        <f>+AO42*(1-'Dep r by equipment nipa tables'!$D34)+'Investment from Nipa Tables'!CH37/Prices!AO67*100</f>
        <v>21689.406067147371</v>
      </c>
      <c r="AQ42" s="35">
        <f>+AP42*(1-'Dep r by equipment nipa tables'!$D34)+'Investment from Nipa Tables'!CI37/Prices!AP67*100</f>
        <v>24142.194323612493</v>
      </c>
      <c r="AR42" s="35">
        <f>+AQ42*(1-'Dep r by equipment nipa tables'!$D34)+'Investment from Nipa Tables'!CJ37/Prices!AQ67*100</f>
        <v>26735.128746374714</v>
      </c>
      <c r="AS42" s="35">
        <f>+AR42*(1-'Dep r by equipment nipa tables'!$D34)+'Investment from Nipa Tables'!CK37/Prices!AR67*100</f>
        <v>29161.142355645461</v>
      </c>
      <c r="AT42" s="35">
        <f>+AS42*(1-'Dep r by equipment nipa tables'!$D34)+'Investment from Nipa Tables'!CL37/Prices!AS67*100</f>
        <v>32908.053337317186</v>
      </c>
      <c r="AU42" s="35">
        <f>+AT42*(1-'Dep r by equipment nipa tables'!$D34)+'Investment from Nipa Tables'!CM37/Prices!AT67*100</f>
        <v>37096.316422657721</v>
      </c>
      <c r="AV42" s="35">
        <f>+AU42*(1-'Dep r by equipment nipa tables'!$D34)+'Investment from Nipa Tables'!CN37/Prices!AU67*100</f>
        <v>41140.361337968716</v>
      </c>
      <c r="AW42" s="35">
        <f>+AV42*(1-'Dep r by equipment nipa tables'!$D34)+'Investment from Nipa Tables'!CO37/Prices!AV67*100</f>
        <v>45397.895762471206</v>
      </c>
      <c r="AX42" s="35">
        <f>+AW42*(1-'Dep r by equipment nipa tables'!$D34)+'Investment from Nipa Tables'!CP37/Prices!AW67*100</f>
        <v>49115.308078086353</v>
      </c>
      <c r="AY42" s="35">
        <f>+AX42*(1-'Dep r by equipment nipa tables'!$D34)+'Investment from Nipa Tables'!CQ37/Prices!AX67*100</f>
        <v>52670.919431625531</v>
      </c>
      <c r="AZ42" s="35">
        <f>+AY42*(1-'Dep r by equipment nipa tables'!$D34)+'Investment from Nipa Tables'!CR37/Prices!AY67*100</f>
        <v>57347.500511387763</v>
      </c>
      <c r="BA42" s="35">
        <f>+AZ42*(1-'Dep r by equipment nipa tables'!$D34)+'Investment from Nipa Tables'!CS37/Prices!AZ67*100</f>
        <v>61946.654595799606</v>
      </c>
      <c r="BB42" s="35">
        <f>+BA42*(1-'Dep r by equipment nipa tables'!$D34)+'Investment from Nipa Tables'!CT37/Prices!BA67*100</f>
        <v>64529.410921406758</v>
      </c>
      <c r="BC42" s="35">
        <f>+BB42*(1-'Dep r by equipment nipa tables'!$D34)+'Investment from Nipa Tables'!CU37/Prices!BB67*100</f>
        <v>66918.64010744424</v>
      </c>
      <c r="BD42" s="35">
        <f>+BC42*(1-'Dep r by equipment nipa tables'!$D34)+'Investment from Nipa Tables'!CV37/Prices!BC67*100</f>
        <v>69530.87803545015</v>
      </c>
      <c r="BE42" s="35">
        <f>+BD42*(1-'Dep r by equipment nipa tables'!$D34)+'Investment from Nipa Tables'!CW37/Prices!BD67*100</f>
        <v>73444.050368994009</v>
      </c>
      <c r="BF42" s="35">
        <f>+BE42*(1-'Dep r by equipment nipa tables'!$D34)+'Investment from Nipa Tables'!CX37/Prices!BE67*100</f>
        <v>77982.963014035631</v>
      </c>
      <c r="BG42" s="35">
        <f>+BF42*(1-'Dep r by equipment nipa tables'!$D34)+'Investment from Nipa Tables'!CY37/Prices!BF67*100</f>
        <v>82792.386000482526</v>
      </c>
      <c r="BH42" s="35">
        <f>+BG42*(1-'Dep r by equipment nipa tables'!$D34)+'Investment from Nipa Tables'!CZ37/Prices!BG67*100</f>
        <v>87007.109748961375</v>
      </c>
      <c r="BI42" s="35">
        <f>+BH42*(1-'Dep r by equipment nipa tables'!$D34)+'Investment from Nipa Tables'!DA37/Prices!BH67*100</f>
        <v>92661.432049386116</v>
      </c>
      <c r="BJ42" s="35">
        <f>+BI42*(1-'Dep r by equipment nipa tables'!$D34)+'Investment from Nipa Tables'!DB37/Prices!BI67*100</f>
        <v>98838.283008294165</v>
      </c>
      <c r="BK42" s="35">
        <f>+BJ42*(1-'Dep r by equipment nipa tables'!$D34)+'Investment from Nipa Tables'!DC37/Prices!BJ67*100</f>
        <v>105930.54378493858</v>
      </c>
      <c r="BL42" s="35">
        <f>+BK42*(1-'Dep r by equipment nipa tables'!$D34)+'Investment from Nipa Tables'!DD37/Prices!BK67*100</f>
        <v>115682.07027550742</v>
      </c>
      <c r="BM42" s="35">
        <f>+BL42*(1-'Dep r by equipment nipa tables'!$D34)+'Investment from Nipa Tables'!DE37/Prices!BL67*100</f>
        <v>125577.86004026137</v>
      </c>
      <c r="BN42" s="35">
        <f>+BM42*(1-'Dep r by equipment nipa tables'!$D34)+'Investment from Nipa Tables'!DF37/Prices!BM67*100</f>
        <v>130621.84893482608</v>
      </c>
      <c r="BO42" s="35">
        <f>+BN42*(1-'Dep r by equipment nipa tables'!$D34)+'Investment from Nipa Tables'!DG37/Prices!BN67*100</f>
        <v>137881.69729455942</v>
      </c>
      <c r="BP42" s="35">
        <f>+BO42*(1-'Dep r by equipment nipa tables'!$D34)+'Investment from Nipa Tables'!DH37/Prices!BO67*100</f>
        <v>147152.57659087295</v>
      </c>
      <c r="BQ42" s="35">
        <f>+BP42*(1-'Dep r by equipment nipa tables'!$D34)+'Investment from Nipa Tables'!DI37/Prices!BP67*100</f>
        <v>160921.23123842367</v>
      </c>
      <c r="BR42" s="35">
        <f>+BQ42*(1-'Dep r by equipment nipa tables'!$D34)+'Investment from Nipa Tables'!DJ37/Prices!BQ67*100</f>
        <v>173463.96051700521</v>
      </c>
      <c r="BS42" s="35">
        <f>+BR42*(1-'Dep r by equipment nipa tables'!$D34)+'Investment from Nipa Tables'!DK37/Prices!BR67*100</f>
        <v>188507.30653827669</v>
      </c>
      <c r="BT42" s="35">
        <f>+BS42*(1-'Dep r by equipment nipa tables'!$D34)+'Investment from Nipa Tables'!DL37/Prices!BS67*100</f>
        <v>203851.53363489814</v>
      </c>
    </row>
    <row r="43" spans="1:72" x14ac:dyDescent="0.25">
      <c r="A43" s="29">
        <v>22</v>
      </c>
      <c r="B43" t="s">
        <v>100</v>
      </c>
      <c r="C43" s="35">
        <f>+'Initial Stock'!E40/Prices!C68*100</f>
        <v>1847.8063659316099</v>
      </c>
      <c r="D43" s="35">
        <f>+C43*(1-'Dep r by equipment nipa tables'!$D35)+'Investment from Nipa Tables'!AV38/Prices!C68*100</f>
        <v>2237.650847023805</v>
      </c>
      <c r="E43" s="35">
        <f>+D43*(1-'Dep r by equipment nipa tables'!$D35)+'Investment from Nipa Tables'!AW38/Prices!D68*100</f>
        <v>2626.6833117741435</v>
      </c>
      <c r="F43" s="35">
        <f>+E43*(1-'Dep r by equipment nipa tables'!$D35)+'Investment from Nipa Tables'!AX38/Prices!E68*100</f>
        <v>2923.5461759651653</v>
      </c>
      <c r="G43" s="35">
        <f>+F43*(1-'Dep r by equipment nipa tables'!$D35)+'Investment from Nipa Tables'!AY38/Prices!F68*100</f>
        <v>3357.9042934584854</v>
      </c>
      <c r="H43" s="35">
        <f>+G43*(1-'Dep r by equipment nipa tables'!$D35)+'Investment from Nipa Tables'!AZ38/Prices!G68*100</f>
        <v>3805.6583663522842</v>
      </c>
      <c r="I43" s="35">
        <f>+H43*(1-'Dep r by equipment nipa tables'!$D35)+'Investment from Nipa Tables'!BA38/Prices!H68*100</f>
        <v>3928.4758727984272</v>
      </c>
      <c r="J43" s="35">
        <f>+I43*(1-'Dep r by equipment nipa tables'!$D35)+'Investment from Nipa Tables'!BB38/Prices!I68*100</f>
        <v>4023.9542203462674</v>
      </c>
      <c r="K43" s="35">
        <f>+J43*(1-'Dep r by equipment nipa tables'!$D35)+'Investment from Nipa Tables'!BC38/Prices!J68*100</f>
        <v>4095.2429462223672</v>
      </c>
      <c r="L43" s="35">
        <f>+K43*(1-'Dep r by equipment nipa tables'!$D35)+'Investment from Nipa Tables'!BD38/Prices!K68*100</f>
        <v>4376.0987808641376</v>
      </c>
      <c r="M43" s="35">
        <f>+L43*(1-'Dep r by equipment nipa tables'!$D35)+'Investment from Nipa Tables'!BE38/Prices!L68*100</f>
        <v>4681.7158400594099</v>
      </c>
      <c r="N43" s="35">
        <f>+M43*(1-'Dep r by equipment nipa tables'!$D35)+'Investment from Nipa Tables'!BF38/Prices!M68*100</f>
        <v>4839.9135027341554</v>
      </c>
      <c r="O43" s="35">
        <f>+N43*(1-'Dep r by equipment nipa tables'!$D35)+'Investment from Nipa Tables'!BG38/Prices!N68*100</f>
        <v>4995.8333075156579</v>
      </c>
      <c r="P43" s="35">
        <f>+O43*(1-'Dep r by equipment nipa tables'!$D35)+'Investment from Nipa Tables'!BH38/Prices!O68*100</f>
        <v>5366.5207135702558</v>
      </c>
      <c r="Q43" s="35">
        <f>+P43*(1-'Dep r by equipment nipa tables'!$D35)+'Investment from Nipa Tables'!BI38/Prices!P68*100</f>
        <v>5705.0166489458306</v>
      </c>
      <c r="R43" s="35">
        <f>+Q43*(1-'Dep r by equipment nipa tables'!$D35)+'Investment from Nipa Tables'!BJ38/Prices!Q68*100</f>
        <v>6044.320309808546</v>
      </c>
      <c r="S43" s="35">
        <f>+R43*(1-'Dep r by equipment nipa tables'!$D35)+'Investment from Nipa Tables'!BK38/Prices!R68*100</f>
        <v>6689.4315863627862</v>
      </c>
      <c r="T43" s="35">
        <f>+S43*(1-'Dep r by equipment nipa tables'!$D35)+'Investment from Nipa Tables'!BL38/Prices!S68*100</f>
        <v>7324.5812768255464</v>
      </c>
      <c r="U43" s="35">
        <f>+T43*(1-'Dep r by equipment nipa tables'!$D35)+'Investment from Nipa Tables'!BM38/Prices!T68*100</f>
        <v>8006.1493819085854</v>
      </c>
      <c r="V43" s="35">
        <f>+U43*(1-'Dep r by equipment nipa tables'!$D35)+'Investment from Nipa Tables'!BN38/Prices!U68*100</f>
        <v>9039.5215920080664</v>
      </c>
      <c r="W43" s="35">
        <f>+V43*(1-'Dep r by equipment nipa tables'!$D35)+'Investment from Nipa Tables'!BO38/Prices!V68*100</f>
        <v>10511.042292255856</v>
      </c>
      <c r="X43" s="35">
        <f>+W43*(1-'Dep r by equipment nipa tables'!$D35)+'Investment from Nipa Tables'!BP38/Prices!W68*100</f>
        <v>11457.56221349326</v>
      </c>
      <c r="Y43" s="35">
        <f>+X43*(1-'Dep r by equipment nipa tables'!$D35)+'Investment from Nipa Tables'!BQ38/Prices!X68*100</f>
        <v>12845.248643441206</v>
      </c>
      <c r="Z43" s="35">
        <f>+Y43*(1-'Dep r by equipment nipa tables'!$D35)+'Investment from Nipa Tables'!BR38/Prices!Y68*100</f>
        <v>14737.615637449271</v>
      </c>
      <c r="AA43" s="35">
        <f>+Z43*(1-'Dep r by equipment nipa tables'!$D35)+'Investment from Nipa Tables'!BS38/Prices!Z68*100</f>
        <v>15681.90952886314</v>
      </c>
      <c r="AB43" s="35">
        <f>+AA43*(1-'Dep r by equipment nipa tables'!$D35)+'Investment from Nipa Tables'!BT38/Prices!AA68*100</f>
        <v>16806.060668861101</v>
      </c>
      <c r="AC43" s="35">
        <f>+AB43*(1-'Dep r by equipment nipa tables'!$D35)+'Investment from Nipa Tables'!BU38/Prices!AB68*100</f>
        <v>18629.786756865033</v>
      </c>
      <c r="AD43" s="35">
        <f>+AC43*(1-'Dep r by equipment nipa tables'!$D35)+'Investment from Nipa Tables'!BV38/Prices!AC68*100</f>
        <v>21121.42453928597</v>
      </c>
      <c r="AE43" s="35">
        <f>+AD43*(1-'Dep r by equipment nipa tables'!$D35)+'Investment from Nipa Tables'!BW38/Prices!AD68*100</f>
        <v>23057.661645441429</v>
      </c>
      <c r="AF43" s="35">
        <f>+AE43*(1-'Dep r by equipment nipa tables'!$D35)+'Investment from Nipa Tables'!BX38/Prices!AE68*100</f>
        <v>23017.27081427554</v>
      </c>
      <c r="AG43" s="35">
        <f>+AF43*(1-'Dep r by equipment nipa tables'!$D35)+'Investment from Nipa Tables'!BY38/Prices!AF68*100</f>
        <v>23880.787941964845</v>
      </c>
      <c r="AH43" s="35">
        <f>+AG43*(1-'Dep r by equipment nipa tables'!$D35)+'Investment from Nipa Tables'!BZ38/Prices!AG68*100</f>
        <v>26071.208401605993</v>
      </c>
      <c r="AI43" s="35">
        <f>+AH43*(1-'Dep r by equipment nipa tables'!$D35)+'Investment from Nipa Tables'!CA38/Prices!AH68*100</f>
        <v>28671.009525313941</v>
      </c>
      <c r="AJ43" s="35">
        <f>+AI43*(1-'Dep r by equipment nipa tables'!$D35)+'Investment from Nipa Tables'!CB38/Prices!AI68*100</f>
        <v>31687.03268703779</v>
      </c>
      <c r="AK43" s="35">
        <f>+AJ43*(1-'Dep r by equipment nipa tables'!$D35)+'Investment from Nipa Tables'!CC38/Prices!AJ68*100</f>
        <v>32062.690182516199</v>
      </c>
      <c r="AL43" s="35">
        <f>+AK43*(1-'Dep r by equipment nipa tables'!$D35)+'Investment from Nipa Tables'!CD38/Prices!AK68*100</f>
        <v>32191.534672855072</v>
      </c>
      <c r="AM43" s="35">
        <f>+AL43*(1-'Dep r by equipment nipa tables'!$D35)+'Investment from Nipa Tables'!CE38/Prices!AL68*100</f>
        <v>31888.463167371599</v>
      </c>
      <c r="AN43" s="35">
        <f>+AM43*(1-'Dep r by equipment nipa tables'!$D35)+'Investment from Nipa Tables'!CF38/Prices!AM68*100</f>
        <v>32170.861056930422</v>
      </c>
      <c r="AO43" s="35">
        <f>+AN43*(1-'Dep r by equipment nipa tables'!$D35)+'Investment from Nipa Tables'!CG38/Prices!AN68*100</f>
        <v>34517.957635059953</v>
      </c>
      <c r="AP43" s="35">
        <f>+AO43*(1-'Dep r by equipment nipa tables'!$D35)+'Investment from Nipa Tables'!CH38/Prices!AO68*100</f>
        <v>37600.303779449176</v>
      </c>
      <c r="AQ43" s="35">
        <f>+AP43*(1-'Dep r by equipment nipa tables'!$D35)+'Investment from Nipa Tables'!CI38/Prices!AP68*100</f>
        <v>39143.471668618127</v>
      </c>
      <c r="AR43" s="35">
        <f>+AQ43*(1-'Dep r by equipment nipa tables'!$D35)+'Investment from Nipa Tables'!CJ38/Prices!AQ68*100</f>
        <v>40817.874767430716</v>
      </c>
      <c r="AS43" s="35">
        <f>+AR43*(1-'Dep r by equipment nipa tables'!$D35)+'Investment from Nipa Tables'!CK38/Prices!AR68*100</f>
        <v>43351.669981403393</v>
      </c>
      <c r="AT43" s="35">
        <f>+AS43*(1-'Dep r by equipment nipa tables'!$D35)+'Investment from Nipa Tables'!CL38/Prices!AS68*100</f>
        <v>44465.643067425393</v>
      </c>
      <c r="AU43" s="35">
        <f>+AT43*(1-'Dep r by equipment nipa tables'!$D35)+'Investment from Nipa Tables'!CM38/Prices!AT68*100</f>
        <v>44552.424481575581</v>
      </c>
      <c r="AV43" s="35">
        <f>+AU43*(1-'Dep r by equipment nipa tables'!$D35)+'Investment from Nipa Tables'!CN38/Prices!AU68*100</f>
        <v>44650.8240272689</v>
      </c>
      <c r="AW43" s="35">
        <f>+AV43*(1-'Dep r by equipment nipa tables'!$D35)+'Investment from Nipa Tables'!CO38/Prices!AV68*100</f>
        <v>45078.114853796818</v>
      </c>
      <c r="AX43" s="35">
        <f>+AW43*(1-'Dep r by equipment nipa tables'!$D35)+'Investment from Nipa Tables'!CP38/Prices!AW68*100</f>
        <v>49098.748731953674</v>
      </c>
      <c r="AY43" s="35">
        <f>+AX43*(1-'Dep r by equipment nipa tables'!$D35)+'Investment from Nipa Tables'!CQ38/Prices!AX68*100</f>
        <v>59997.44961161555</v>
      </c>
      <c r="AZ43" s="35">
        <f>+AY43*(1-'Dep r by equipment nipa tables'!$D35)+'Investment from Nipa Tables'!CR38/Prices!AY68*100</f>
        <v>72165.770559592842</v>
      </c>
      <c r="BA43" s="35">
        <f>+AZ43*(1-'Dep r by equipment nipa tables'!$D35)+'Investment from Nipa Tables'!CS38/Prices!AZ68*100</f>
        <v>89657.283498455523</v>
      </c>
      <c r="BB43" s="35">
        <f>+BA43*(1-'Dep r by equipment nipa tables'!$D35)+'Investment from Nipa Tables'!CT38/Prices!BA68*100</f>
        <v>112337.29845866325</v>
      </c>
      <c r="BC43" s="35">
        <f>+BB43*(1-'Dep r by equipment nipa tables'!$D35)+'Investment from Nipa Tables'!CU38/Prices!BB68*100</f>
        <v>132839.26975340274</v>
      </c>
      <c r="BD43" s="35">
        <f>+BC43*(1-'Dep r by equipment nipa tables'!$D35)+'Investment from Nipa Tables'!CV38/Prices!BC68*100</f>
        <v>155860.14170013845</v>
      </c>
      <c r="BE43" s="35">
        <f>+BD43*(1-'Dep r by equipment nipa tables'!$D35)+'Investment from Nipa Tables'!CW38/Prices!BD68*100</f>
        <v>174971.42384541535</v>
      </c>
      <c r="BF43" s="35">
        <f>+BE43*(1-'Dep r by equipment nipa tables'!$D35)+'Investment from Nipa Tables'!CX38/Prices!BE68*100</f>
        <v>186306.48312162314</v>
      </c>
      <c r="BG43" s="35">
        <f>+BF43*(1-'Dep r by equipment nipa tables'!$D35)+'Investment from Nipa Tables'!CY38/Prices!BF68*100</f>
        <v>192520.523289481</v>
      </c>
      <c r="BH43" s="35">
        <f>+BG43*(1-'Dep r by equipment nipa tables'!$D35)+'Investment from Nipa Tables'!CZ38/Prices!BG68*100</f>
        <v>201824.31699939404</v>
      </c>
      <c r="BI43" s="35">
        <f>+BH43*(1-'Dep r by equipment nipa tables'!$D35)+'Investment from Nipa Tables'!DA38/Prices!BH68*100</f>
        <v>220956.11048590892</v>
      </c>
      <c r="BJ43" s="35">
        <f>+BI43*(1-'Dep r by equipment nipa tables'!$D35)+'Investment from Nipa Tables'!DB38/Prices!BI68*100</f>
        <v>247985.41914588114</v>
      </c>
      <c r="BK43" s="35">
        <f>+BJ43*(1-'Dep r by equipment nipa tables'!$D35)+'Investment from Nipa Tables'!DC38/Prices!BJ68*100</f>
        <v>280046.58543829946</v>
      </c>
      <c r="BL43" s="35">
        <f>+BK43*(1-'Dep r by equipment nipa tables'!$D35)+'Investment from Nipa Tables'!DD38/Prices!BK68*100</f>
        <v>302140.4272748534</v>
      </c>
      <c r="BM43" s="35">
        <f>+BL43*(1-'Dep r by equipment nipa tables'!$D35)+'Investment from Nipa Tables'!DE38/Prices!BL68*100</f>
        <v>296171.35597312322</v>
      </c>
      <c r="BN43" s="35">
        <f>+BM43*(1-'Dep r by equipment nipa tables'!$D35)+'Investment from Nipa Tables'!DF38/Prices!BM68*100</f>
        <v>254522.42099249695</v>
      </c>
      <c r="BO43" s="35">
        <f>+BN43*(1-'Dep r by equipment nipa tables'!$D35)+'Investment from Nipa Tables'!DG38/Prices!BN68*100</f>
        <v>251508.71377809474</v>
      </c>
      <c r="BP43" s="35">
        <f>+BO43*(1-'Dep r by equipment nipa tables'!$D35)+'Investment from Nipa Tables'!DH38/Prices!BO68*100</f>
        <v>274424.46680243197</v>
      </c>
      <c r="BQ43" s="35">
        <f>+BP43*(1-'Dep r by equipment nipa tables'!$D35)+'Investment from Nipa Tables'!DI38/Prices!BP68*100</f>
        <v>303960.24093163438</v>
      </c>
      <c r="BR43" s="35">
        <f>+BQ43*(1-'Dep r by equipment nipa tables'!$D35)+'Investment from Nipa Tables'!DJ38/Prices!BQ68*100</f>
        <v>346453.23544954677</v>
      </c>
      <c r="BS43" s="35">
        <f>+BR43*(1-'Dep r by equipment nipa tables'!$D35)+'Investment from Nipa Tables'!DK38/Prices!BR68*100</f>
        <v>400314.87015891372</v>
      </c>
      <c r="BT43" s="35">
        <f>+BS43*(1-'Dep r by equipment nipa tables'!$D35)+'Investment from Nipa Tables'!DL38/Prices!BS68*100</f>
        <v>472121.96694942599</v>
      </c>
    </row>
    <row r="44" spans="1:72" x14ac:dyDescent="0.25">
      <c r="A44" s="29">
        <v>22</v>
      </c>
      <c r="B44" t="s">
        <v>102</v>
      </c>
      <c r="C44" s="35">
        <f>+'Initial Stock'!E41/Prices!C69*100</f>
        <v>2713.7995736568901</v>
      </c>
      <c r="D44" s="35">
        <f>+C44*(1-'Dep r by equipment nipa tables'!$D36)+'Investment from Nipa Tables'!AV39/Prices!C69*100</f>
        <v>3356.0139736095107</v>
      </c>
      <c r="E44" s="35">
        <f>+D44*(1-'Dep r by equipment nipa tables'!$D36)+'Investment from Nipa Tables'!AW39/Prices!D69*100</f>
        <v>4071.0802507670887</v>
      </c>
      <c r="F44" s="35">
        <f>+E44*(1-'Dep r by equipment nipa tables'!$D36)+'Investment from Nipa Tables'!AX39/Prices!E69*100</f>
        <v>4555.7572875458818</v>
      </c>
      <c r="G44" s="35">
        <f>+F44*(1-'Dep r by equipment nipa tables'!$D36)+'Investment from Nipa Tables'!AY39/Prices!F69*100</f>
        <v>5154.9690941571253</v>
      </c>
      <c r="H44" s="35">
        <f>+G44*(1-'Dep r by equipment nipa tables'!$D36)+'Investment from Nipa Tables'!AZ39/Prices!G69*100</f>
        <v>5779.3005952611747</v>
      </c>
      <c r="I44" s="35">
        <f>+H44*(1-'Dep r by equipment nipa tables'!$D36)+'Investment from Nipa Tables'!BA39/Prices!H69*100</f>
        <v>5845.5041985215412</v>
      </c>
      <c r="J44" s="35">
        <f>+I44*(1-'Dep r by equipment nipa tables'!$D36)+'Investment from Nipa Tables'!BB39/Prices!I69*100</f>
        <v>5879.6353242774976</v>
      </c>
      <c r="K44" s="35">
        <f>+J44*(1-'Dep r by equipment nipa tables'!$D36)+'Investment from Nipa Tables'!BC39/Prices!J69*100</f>
        <v>5888.3948020102189</v>
      </c>
      <c r="L44" s="35">
        <f>+K44*(1-'Dep r by equipment nipa tables'!$D36)+'Investment from Nipa Tables'!BD39/Prices!K69*100</f>
        <v>6277.2481222174374</v>
      </c>
      <c r="M44" s="35">
        <f>+L44*(1-'Dep r by equipment nipa tables'!$D36)+'Investment from Nipa Tables'!BE39/Prices!L69*100</f>
        <v>6695.677536848696</v>
      </c>
      <c r="N44" s="35">
        <f>+M44*(1-'Dep r by equipment nipa tables'!$D36)+'Investment from Nipa Tables'!BF39/Prices!M69*100</f>
        <v>6859.8864507477847</v>
      </c>
      <c r="O44" s="35">
        <f>+N44*(1-'Dep r by equipment nipa tables'!$D36)+'Investment from Nipa Tables'!BG39/Prices!N69*100</f>
        <v>7042.1902459055509</v>
      </c>
      <c r="P44" s="35">
        <f>+O44*(1-'Dep r by equipment nipa tables'!$D36)+'Investment from Nipa Tables'!BH39/Prices!O69*100</f>
        <v>7572.368777903198</v>
      </c>
      <c r="Q44" s="35">
        <f>+P44*(1-'Dep r by equipment nipa tables'!$D36)+'Investment from Nipa Tables'!BI39/Prices!P69*100</f>
        <v>8042.99197920184</v>
      </c>
      <c r="R44" s="35">
        <f>+Q44*(1-'Dep r by equipment nipa tables'!$D36)+'Investment from Nipa Tables'!BJ39/Prices!Q69*100</f>
        <v>8513.3512864832046</v>
      </c>
      <c r="S44" s="35">
        <f>+R44*(1-'Dep r by equipment nipa tables'!$D36)+'Investment from Nipa Tables'!BK39/Prices!R69*100</f>
        <v>9504.5445711778411</v>
      </c>
      <c r="T44" s="35">
        <f>+S44*(1-'Dep r by equipment nipa tables'!$D36)+'Investment from Nipa Tables'!BL39/Prices!S69*100</f>
        <v>10453.041404957396</v>
      </c>
      <c r="U44" s="35">
        <f>+T44*(1-'Dep r by equipment nipa tables'!$D36)+'Investment from Nipa Tables'!BM39/Prices!T69*100</f>
        <v>11443.704180731767</v>
      </c>
      <c r="V44" s="35">
        <f>+U44*(1-'Dep r by equipment nipa tables'!$D36)+'Investment from Nipa Tables'!BN39/Prices!U69*100</f>
        <v>13020.54578777733</v>
      </c>
      <c r="W44" s="35">
        <f>+V44*(1-'Dep r by equipment nipa tables'!$D36)+'Investment from Nipa Tables'!BO39/Prices!V69*100</f>
        <v>15303.231233319504</v>
      </c>
      <c r="X44" s="35">
        <f>+W44*(1-'Dep r by equipment nipa tables'!$D36)+'Investment from Nipa Tables'!BP39/Prices!W69*100</f>
        <v>16662.377952162253</v>
      </c>
      <c r="Y44" s="35">
        <f>+X44*(1-'Dep r by equipment nipa tables'!$D36)+'Investment from Nipa Tables'!BQ39/Prices!X69*100</f>
        <v>18744.747394331633</v>
      </c>
      <c r="Z44" s="35">
        <f>+Y44*(1-'Dep r by equipment nipa tables'!$D36)+'Investment from Nipa Tables'!BR39/Prices!Y69*100</f>
        <v>21667.488143118513</v>
      </c>
      <c r="AA44" s="35">
        <f>+Z44*(1-'Dep r by equipment nipa tables'!$D36)+'Investment from Nipa Tables'!BS39/Prices!Z69*100</f>
        <v>22916.815592646995</v>
      </c>
      <c r="AB44" s="35">
        <f>+AA44*(1-'Dep r by equipment nipa tables'!$D36)+'Investment from Nipa Tables'!BT39/Prices!AA69*100</f>
        <v>24507.250081577036</v>
      </c>
      <c r="AC44" s="35">
        <f>+AB44*(1-'Dep r by equipment nipa tables'!$D36)+'Investment from Nipa Tables'!BU39/Prices!AB69*100</f>
        <v>27267.164997235886</v>
      </c>
      <c r="AD44" s="35">
        <f>+AC44*(1-'Dep r by equipment nipa tables'!$D36)+'Investment from Nipa Tables'!BV39/Prices!AC69*100</f>
        <v>31104.841772094154</v>
      </c>
      <c r="AE44" s="35">
        <f>+AD44*(1-'Dep r by equipment nipa tables'!$D36)+'Investment from Nipa Tables'!BW39/Prices!AD69*100</f>
        <v>33892.74937808168</v>
      </c>
      <c r="AF44" s="35">
        <f>+AE44*(1-'Dep r by equipment nipa tables'!$D36)+'Investment from Nipa Tables'!BX39/Prices!AE69*100</f>
        <v>33260.886631068512</v>
      </c>
      <c r="AG44" s="35">
        <f>+AF44*(1-'Dep r by equipment nipa tables'!$D36)+'Investment from Nipa Tables'!BY39/Prices!AF69*100</f>
        <v>34279.269568705378</v>
      </c>
      <c r="AH44" s="35">
        <f>+AG44*(1-'Dep r by equipment nipa tables'!$D36)+'Investment from Nipa Tables'!BZ39/Prices!AG69*100</f>
        <v>37598.64676656299</v>
      </c>
      <c r="AI44" s="35">
        <f>+AH44*(1-'Dep r by equipment nipa tables'!$D36)+'Investment from Nipa Tables'!CA39/Prices!AH69*100</f>
        <v>41545.260053041748</v>
      </c>
      <c r="AJ44" s="35">
        <f>+AI44*(1-'Dep r by equipment nipa tables'!$D36)+'Investment from Nipa Tables'!CB39/Prices!AI69*100</f>
        <v>46158.147110909958</v>
      </c>
      <c r="AK44" s="35">
        <f>+AJ44*(1-'Dep r by equipment nipa tables'!$D36)+'Investment from Nipa Tables'!CC39/Prices!AJ69*100</f>
        <v>46139.987311157282</v>
      </c>
      <c r="AL44" s="35">
        <f>+AK44*(1-'Dep r by equipment nipa tables'!$D36)+'Investment from Nipa Tables'!CD39/Prices!AK69*100</f>
        <v>45788.498117579744</v>
      </c>
      <c r="AM44" s="35">
        <f>+AL44*(1-'Dep r by equipment nipa tables'!$D36)+'Investment from Nipa Tables'!CE39/Prices!AL69*100</f>
        <v>44827.588959025532</v>
      </c>
      <c r="AN44" s="35">
        <f>+AM44*(1-'Dep r by equipment nipa tables'!$D36)+'Investment from Nipa Tables'!CF39/Prices!AM69*100</f>
        <v>44992.401970899897</v>
      </c>
      <c r="AO44" s="35">
        <f>+AN44*(1-'Dep r by equipment nipa tables'!$D36)+'Investment from Nipa Tables'!CG39/Prices!AN69*100</f>
        <v>48804.069558175739</v>
      </c>
      <c r="AP44" s="35">
        <f>+AO44*(1-'Dep r by equipment nipa tables'!$D36)+'Investment from Nipa Tables'!CH39/Prices!AO69*100</f>
        <v>53801.40121910868</v>
      </c>
      <c r="AQ44" s="35">
        <f>+AP44*(1-'Dep r by equipment nipa tables'!$D36)+'Investment from Nipa Tables'!CI39/Prices!AP69*100</f>
        <v>56045.933265694199</v>
      </c>
      <c r="AR44" s="35">
        <f>+AQ44*(1-'Dep r by equipment nipa tables'!$D36)+'Investment from Nipa Tables'!CJ39/Prices!AQ69*100</f>
        <v>58551.605147754788</v>
      </c>
      <c r="AS44" s="35">
        <f>+AR44*(1-'Dep r by equipment nipa tables'!$D36)+'Investment from Nipa Tables'!CK39/Prices!AR69*100</f>
        <v>60203.42449266716</v>
      </c>
      <c r="AT44" s="35">
        <f>+AS44*(1-'Dep r by equipment nipa tables'!$D36)+'Investment from Nipa Tables'!CL39/Prices!AS69*100</f>
        <v>61887.806216654863</v>
      </c>
      <c r="AU44" s="35">
        <f>+AT44*(1-'Dep r by equipment nipa tables'!$D36)+'Investment from Nipa Tables'!CM39/Prices!AT69*100</f>
        <v>60313.647989707046</v>
      </c>
      <c r="AV44" s="35">
        <f>+AU44*(1-'Dep r by equipment nipa tables'!$D36)+'Investment from Nipa Tables'!CN39/Prices!AU69*100</f>
        <v>57522.749010577398</v>
      </c>
      <c r="AW44" s="35">
        <f>+AV44*(1-'Dep r by equipment nipa tables'!$D36)+'Investment from Nipa Tables'!CO39/Prices!AV69*100</f>
        <v>58173.616739259778</v>
      </c>
      <c r="AX44" s="35">
        <f>+AW44*(1-'Dep r by equipment nipa tables'!$D36)+'Investment from Nipa Tables'!CP39/Prices!AW69*100</f>
        <v>63172.63275675269</v>
      </c>
      <c r="AY44" s="35">
        <f>+AX44*(1-'Dep r by equipment nipa tables'!$D36)+'Investment from Nipa Tables'!CQ39/Prices!AX69*100</f>
        <v>69499.311646673435</v>
      </c>
      <c r="AZ44" s="35">
        <f>+AY44*(1-'Dep r by equipment nipa tables'!$D36)+'Investment from Nipa Tables'!CR39/Prices!AY69*100</f>
        <v>77724.606105386672</v>
      </c>
      <c r="BA44" s="35">
        <f>+AZ44*(1-'Dep r by equipment nipa tables'!$D36)+'Investment from Nipa Tables'!CS39/Prices!AZ69*100</f>
        <v>82121.388482791575</v>
      </c>
      <c r="BB44" s="35">
        <f>+BA44*(1-'Dep r by equipment nipa tables'!$D36)+'Investment from Nipa Tables'!CT39/Prices!BA69*100</f>
        <v>84398.438790607965</v>
      </c>
      <c r="BC44" s="35">
        <f>+BB44*(1-'Dep r by equipment nipa tables'!$D36)+'Investment from Nipa Tables'!CU39/Prices!BB69*100</f>
        <v>91430.239012699036</v>
      </c>
      <c r="BD44" s="35">
        <f>+BC44*(1-'Dep r by equipment nipa tables'!$D36)+'Investment from Nipa Tables'!CV39/Prices!BC69*100</f>
        <v>101128.26580349993</v>
      </c>
      <c r="BE44" s="35">
        <f>+BD44*(1-'Dep r by equipment nipa tables'!$D36)+'Investment from Nipa Tables'!CW39/Prices!BD69*100</f>
        <v>106420.32406871763</v>
      </c>
      <c r="BF44" s="35">
        <f>+BE44*(1-'Dep r by equipment nipa tables'!$D36)+'Investment from Nipa Tables'!CX39/Prices!BE69*100</f>
        <v>104504.11249960364</v>
      </c>
      <c r="BG44" s="35">
        <f>+BF44*(1-'Dep r by equipment nipa tables'!$D36)+'Investment from Nipa Tables'!CY39/Prices!BF69*100</f>
        <v>103631.37142411832</v>
      </c>
      <c r="BH44" s="35">
        <f>+BG44*(1-'Dep r by equipment nipa tables'!$D36)+'Investment from Nipa Tables'!CZ39/Prices!BG69*100</f>
        <v>102807.34506275797</v>
      </c>
      <c r="BI44" s="35">
        <f>+BH44*(1-'Dep r by equipment nipa tables'!$D36)+'Investment from Nipa Tables'!DA39/Prices!BH69*100</f>
        <v>109280.23550056442</v>
      </c>
      <c r="BJ44" s="35">
        <f>+BI44*(1-'Dep r by equipment nipa tables'!$D36)+'Investment from Nipa Tables'!DB39/Prices!BI69*100</f>
        <v>121604.8369993583</v>
      </c>
      <c r="BK44" s="35">
        <f>+BJ44*(1-'Dep r by equipment nipa tables'!$D36)+'Investment from Nipa Tables'!DC39/Prices!BJ69*100</f>
        <v>136733.23729972274</v>
      </c>
      <c r="BL44" s="35">
        <f>+BK44*(1-'Dep r by equipment nipa tables'!$D36)+'Investment from Nipa Tables'!DD39/Prices!BK69*100</f>
        <v>141169.22211201896</v>
      </c>
      <c r="BM44" s="35">
        <f>+BL44*(1-'Dep r by equipment nipa tables'!$D36)+'Investment from Nipa Tables'!DE39/Prices!BL69*100</f>
        <v>140590.64222849367</v>
      </c>
      <c r="BN44" s="35">
        <f>+BM44*(1-'Dep r by equipment nipa tables'!$D36)+'Investment from Nipa Tables'!DF39/Prices!BM69*100</f>
        <v>132026.41611329143</v>
      </c>
      <c r="BO44" s="35">
        <f>+BN44*(1-'Dep r by equipment nipa tables'!$D36)+'Investment from Nipa Tables'!DG39/Prices!BN69*100</f>
        <v>134641.3320706719</v>
      </c>
      <c r="BP44" s="35">
        <f>+BO44*(1-'Dep r by equipment nipa tables'!$D36)+'Investment from Nipa Tables'!DH39/Prices!BO69*100</f>
        <v>148313.45532527324</v>
      </c>
      <c r="BQ44" s="35">
        <f>+BP44*(1-'Dep r by equipment nipa tables'!$D36)+'Investment from Nipa Tables'!DI39/Prices!BP69*100</f>
        <v>166900.26866314706</v>
      </c>
      <c r="BR44" s="35">
        <f>+BQ44*(1-'Dep r by equipment nipa tables'!$D36)+'Investment from Nipa Tables'!DJ39/Prices!BQ69*100</f>
        <v>185323.83715123261</v>
      </c>
      <c r="BS44" s="35">
        <f>+BR44*(1-'Dep r by equipment nipa tables'!$D36)+'Investment from Nipa Tables'!DK39/Prices!BR69*100</f>
        <v>209910.64613653685</v>
      </c>
      <c r="BT44" s="35">
        <f>+BS44*(1-'Dep r by equipment nipa tables'!$D36)+'Investment from Nipa Tables'!DL39/Prices!BS69*100</f>
        <v>239577.46909773839</v>
      </c>
    </row>
    <row r="45" spans="1:72" x14ac:dyDescent="0.25">
      <c r="A45" s="29">
        <v>25</v>
      </c>
      <c r="B45" t="s">
        <v>104</v>
      </c>
      <c r="C45" s="35">
        <f>+'Initial Stock'!E42/Prices!C70*100</f>
        <v>8376.1955598303011</v>
      </c>
      <c r="D45" s="35">
        <f>+C45*(1-'Dep r by equipment nipa tables'!$D37)+'Investment from Nipa Tables'!AV40/Prices!C70*100</f>
        <v>10671.190279118555</v>
      </c>
      <c r="E45" s="35">
        <f>+D45*(1-'Dep r by equipment nipa tables'!$D37)+'Investment from Nipa Tables'!AW40/Prices!D70*100</f>
        <v>12280.90083425492</v>
      </c>
      <c r="F45" s="35">
        <f>+E45*(1-'Dep r by equipment nipa tables'!$D37)+'Investment from Nipa Tables'!AX40/Prices!E70*100</f>
        <v>15328.118269785744</v>
      </c>
      <c r="G45" s="35">
        <f>+F45*(1-'Dep r by equipment nipa tables'!$D37)+'Investment from Nipa Tables'!AY40/Prices!F70*100</f>
        <v>19397.083474564002</v>
      </c>
      <c r="H45" s="35">
        <f>+G45*(1-'Dep r by equipment nipa tables'!$D37)+'Investment from Nipa Tables'!AZ40/Prices!G70*100</f>
        <v>21293.860793499229</v>
      </c>
      <c r="I45" s="35">
        <f>+H45*(1-'Dep r by equipment nipa tables'!$D37)+'Investment from Nipa Tables'!BA40/Prices!H70*100</f>
        <v>22036.686466739055</v>
      </c>
      <c r="J45" s="35">
        <f>+I45*(1-'Dep r by equipment nipa tables'!$D37)+'Investment from Nipa Tables'!BB40/Prices!I70*100</f>
        <v>24443.239578056338</v>
      </c>
      <c r="K45" s="35">
        <f>+J45*(1-'Dep r by equipment nipa tables'!$D37)+'Investment from Nipa Tables'!BC40/Prices!J70*100</f>
        <v>26716.763966478953</v>
      </c>
      <c r="L45" s="35">
        <f>+K45*(1-'Dep r by equipment nipa tables'!$D37)+'Investment from Nipa Tables'!BD40/Prices!K70*100</f>
        <v>29135.293938680676</v>
      </c>
      <c r="M45" s="35">
        <f>+L45*(1-'Dep r by equipment nipa tables'!$D37)+'Investment from Nipa Tables'!BE40/Prices!L70*100</f>
        <v>29720.925139073195</v>
      </c>
      <c r="N45" s="35">
        <f>+M45*(1-'Dep r by equipment nipa tables'!$D37)+'Investment from Nipa Tables'!BF40/Prices!M70*100</f>
        <v>31357.494926906715</v>
      </c>
      <c r="O45" s="35">
        <f>+N45*(1-'Dep r by equipment nipa tables'!$D37)+'Investment from Nipa Tables'!BG40/Prices!N70*100</f>
        <v>33212.684984035113</v>
      </c>
      <c r="P45" s="35">
        <f>+O45*(1-'Dep r by equipment nipa tables'!$D37)+'Investment from Nipa Tables'!BH40/Prices!O70*100</f>
        <v>34865.304105484567</v>
      </c>
      <c r="Q45" s="35">
        <f>+P45*(1-'Dep r by equipment nipa tables'!$D37)+'Investment from Nipa Tables'!BI40/Prices!P70*100</f>
        <v>36492.492966516285</v>
      </c>
      <c r="R45" s="35">
        <f>+Q45*(1-'Dep r by equipment nipa tables'!$D37)+'Investment from Nipa Tables'!BJ40/Prices!Q70*100</f>
        <v>37164.124018604787</v>
      </c>
      <c r="S45" s="35">
        <f>+R45*(1-'Dep r by equipment nipa tables'!$D37)+'Investment from Nipa Tables'!BK40/Prices!R70*100</f>
        <v>39320.982493931835</v>
      </c>
      <c r="T45" s="35">
        <f>+S45*(1-'Dep r by equipment nipa tables'!$D37)+'Investment from Nipa Tables'!BL40/Prices!S70*100</f>
        <v>40565.458258747567</v>
      </c>
      <c r="U45" s="35">
        <f>+T45*(1-'Dep r by equipment nipa tables'!$D37)+'Investment from Nipa Tables'!BM40/Prices!T70*100</f>
        <v>42320.441830210191</v>
      </c>
      <c r="V45" s="35">
        <f>+U45*(1-'Dep r by equipment nipa tables'!$D37)+'Investment from Nipa Tables'!BN40/Prices!U70*100</f>
        <v>45617.799708662664</v>
      </c>
      <c r="W45" s="35">
        <f>+V45*(1-'Dep r by equipment nipa tables'!$D37)+'Investment from Nipa Tables'!BO40/Prices!V70*100</f>
        <v>48580.279673755511</v>
      </c>
      <c r="X45" s="35">
        <f>+W45*(1-'Dep r by equipment nipa tables'!$D37)+'Investment from Nipa Tables'!BP40/Prices!W70*100</f>
        <v>50746.718365247638</v>
      </c>
      <c r="Y45" s="35">
        <f>+X45*(1-'Dep r by equipment nipa tables'!$D37)+'Investment from Nipa Tables'!BQ40/Prices!X70*100</f>
        <v>55383.842923150412</v>
      </c>
      <c r="Z45" s="35">
        <f>+Y45*(1-'Dep r by equipment nipa tables'!$D37)+'Investment from Nipa Tables'!BR40/Prices!Y70*100</f>
        <v>60452.727093639427</v>
      </c>
      <c r="AA45" s="35">
        <f>+Z45*(1-'Dep r by equipment nipa tables'!$D37)+'Investment from Nipa Tables'!BS40/Prices!Z70*100</f>
        <v>60706.594051709573</v>
      </c>
      <c r="AB45" s="35">
        <f>+AA45*(1-'Dep r by equipment nipa tables'!$D37)+'Investment from Nipa Tables'!BT40/Prices!AA70*100</f>
        <v>64683.994697959759</v>
      </c>
      <c r="AC45" s="35">
        <f>+AB45*(1-'Dep r by equipment nipa tables'!$D37)+'Investment from Nipa Tables'!BU40/Prices!AB70*100</f>
        <v>69014.588021724805</v>
      </c>
      <c r="AD45" s="35">
        <f>+AC45*(1-'Dep r by equipment nipa tables'!$D37)+'Investment from Nipa Tables'!BV40/Prices!AC70*100</f>
        <v>74670.82015180288</v>
      </c>
      <c r="AE45" s="35">
        <f>+AD45*(1-'Dep r by equipment nipa tables'!$D37)+'Investment from Nipa Tables'!BW40/Prices!AD70*100</f>
        <v>79320.430283071139</v>
      </c>
      <c r="AF45" s="35">
        <f>+AE45*(1-'Dep r by equipment nipa tables'!$D37)+'Investment from Nipa Tables'!BX40/Prices!AE70*100</f>
        <v>81388.540443483435</v>
      </c>
      <c r="AG45" s="35">
        <f>+AF45*(1-'Dep r by equipment nipa tables'!$D37)+'Investment from Nipa Tables'!BY40/Prices!AF70*100</f>
        <v>85849.227904267653</v>
      </c>
      <c r="AH45" s="35">
        <f>+AG45*(1-'Dep r by equipment nipa tables'!$D37)+'Investment from Nipa Tables'!BZ40/Prices!AG70*100</f>
        <v>95266.644619253537</v>
      </c>
      <c r="AI45" s="35">
        <f>+AH45*(1-'Dep r by equipment nipa tables'!$D37)+'Investment from Nipa Tables'!CA40/Prices!AH70*100</f>
        <v>104179.47537754977</v>
      </c>
      <c r="AJ45" s="35">
        <f>+AI45*(1-'Dep r by equipment nipa tables'!$D37)+'Investment from Nipa Tables'!CB40/Prices!AI70*100</f>
        <v>111257.958423289</v>
      </c>
      <c r="AK45" s="35">
        <f>+AJ45*(1-'Dep r by equipment nipa tables'!$D37)+'Investment from Nipa Tables'!CC40/Prices!AJ70*100</f>
        <v>111700.48533660336</v>
      </c>
      <c r="AL45" s="35">
        <f>+AK45*(1-'Dep r by equipment nipa tables'!$D37)+'Investment from Nipa Tables'!CD40/Prices!AK70*100</f>
        <v>114219.17150008699</v>
      </c>
      <c r="AM45" s="35">
        <f>+AL45*(1-'Dep r by equipment nipa tables'!$D37)+'Investment from Nipa Tables'!CE40/Prices!AL70*100</f>
        <v>115122.74184878588</v>
      </c>
      <c r="AN45" s="35">
        <f>+AM45*(1-'Dep r by equipment nipa tables'!$D37)+'Investment from Nipa Tables'!CF40/Prices!AM70*100</f>
        <v>120430.75487158394</v>
      </c>
      <c r="AO45" s="35">
        <f>+AN45*(1-'Dep r by equipment nipa tables'!$D37)+'Investment from Nipa Tables'!CG40/Prices!AN70*100</f>
        <v>131890.1029870701</v>
      </c>
      <c r="AP45" s="35">
        <f>+AO45*(1-'Dep r by equipment nipa tables'!$D37)+'Investment from Nipa Tables'!CH40/Prices!AO70*100</f>
        <v>138229.18708639609</v>
      </c>
      <c r="AQ45" s="35">
        <f>+AP45*(1-'Dep r by equipment nipa tables'!$D37)+'Investment from Nipa Tables'!CI40/Prices!AP70*100</f>
        <v>140315.48127566307</v>
      </c>
      <c r="AR45" s="35">
        <f>+AQ45*(1-'Dep r by equipment nipa tables'!$D37)+'Investment from Nipa Tables'!CJ40/Prices!AQ70*100</f>
        <v>139226.10239624229</v>
      </c>
      <c r="AS45" s="35">
        <f>+AR45*(1-'Dep r by equipment nipa tables'!$D37)+'Investment from Nipa Tables'!CK40/Prices!AR70*100</f>
        <v>144943.68912502812</v>
      </c>
      <c r="AT45" s="35">
        <f>+AS45*(1-'Dep r by equipment nipa tables'!$D37)+'Investment from Nipa Tables'!CL40/Prices!AS70*100</f>
        <v>144540.23456938553</v>
      </c>
      <c r="AU45" s="35">
        <f>+AT45*(1-'Dep r by equipment nipa tables'!$D37)+'Investment from Nipa Tables'!CM40/Prices!AT70*100</f>
        <v>146068.63002818794</v>
      </c>
      <c r="AV45" s="35">
        <f>+AU45*(1-'Dep r by equipment nipa tables'!$D37)+'Investment from Nipa Tables'!CN40/Prices!AU70*100</f>
        <v>151495.18703293338</v>
      </c>
      <c r="AW45" s="35">
        <f>+AV45*(1-'Dep r by equipment nipa tables'!$D37)+'Investment from Nipa Tables'!CO40/Prices!AV70*100</f>
        <v>156895.69366501461</v>
      </c>
      <c r="AX45" s="35">
        <f>+AW45*(1-'Dep r by equipment nipa tables'!$D37)+'Investment from Nipa Tables'!CP40/Prices!AW70*100</f>
        <v>166253.04560939348</v>
      </c>
      <c r="AY45" s="35">
        <f>+AX45*(1-'Dep r by equipment nipa tables'!$D37)+'Investment from Nipa Tables'!CQ40/Prices!AX70*100</f>
        <v>182490.80180138681</v>
      </c>
      <c r="AZ45" s="35">
        <f>+AY45*(1-'Dep r by equipment nipa tables'!$D37)+'Investment from Nipa Tables'!CR40/Prices!AY70*100</f>
        <v>193483.4701945163</v>
      </c>
      <c r="BA45" s="35">
        <f>+AZ45*(1-'Dep r by equipment nipa tables'!$D37)+'Investment from Nipa Tables'!CS40/Prices!AZ70*100</f>
        <v>203870.22964789093</v>
      </c>
      <c r="BB45" s="35">
        <f>+BA45*(1-'Dep r by equipment nipa tables'!$D37)+'Investment from Nipa Tables'!CT40/Prices!BA70*100</f>
        <v>209755.66794156091</v>
      </c>
      <c r="BC45" s="35">
        <f>+BB45*(1-'Dep r by equipment nipa tables'!$D37)+'Investment from Nipa Tables'!CU40/Prices!BB70*100</f>
        <v>215393.10022615542</v>
      </c>
      <c r="BD45" s="35">
        <f>+BC45*(1-'Dep r by equipment nipa tables'!$D37)+'Investment from Nipa Tables'!CV40/Prices!BC70*100</f>
        <v>227205.91206301088</v>
      </c>
      <c r="BE45" s="35">
        <f>+BD45*(1-'Dep r by equipment nipa tables'!$D37)+'Investment from Nipa Tables'!CW40/Prices!BD70*100</f>
        <v>234182.85746618555</v>
      </c>
      <c r="BF45" s="35">
        <f>+BE45*(1-'Dep r by equipment nipa tables'!$D37)+'Investment from Nipa Tables'!CX40/Prices!BE70*100</f>
        <v>239787.81060861549</v>
      </c>
      <c r="BG45" s="35">
        <f>+BF45*(1-'Dep r by equipment nipa tables'!$D37)+'Investment from Nipa Tables'!CY40/Prices!BF70*100</f>
        <v>244678.51278531607</v>
      </c>
      <c r="BH45" s="35">
        <f>+BG45*(1-'Dep r by equipment nipa tables'!$D37)+'Investment from Nipa Tables'!CZ40/Prices!BG70*100</f>
        <v>241890.97664432874</v>
      </c>
      <c r="BI45" s="35">
        <f>+BH45*(1-'Dep r by equipment nipa tables'!$D37)+'Investment from Nipa Tables'!DA40/Prices!BH70*100</f>
        <v>240309.06881719743</v>
      </c>
      <c r="BJ45" s="35">
        <f>+BI45*(1-'Dep r by equipment nipa tables'!$D37)+'Investment from Nipa Tables'!DB40/Prices!BI70*100</f>
        <v>245608.13322795951</v>
      </c>
      <c r="BK45" s="35">
        <f>+BJ45*(1-'Dep r by equipment nipa tables'!$D37)+'Investment from Nipa Tables'!DC40/Prices!BJ70*100</f>
        <v>254693.53307770885</v>
      </c>
      <c r="BL45" s="35">
        <f>+BK45*(1-'Dep r by equipment nipa tables'!$D37)+'Investment from Nipa Tables'!DD40/Prices!BK70*100</f>
        <v>262532.88092591683</v>
      </c>
      <c r="BM45" s="35">
        <f>+BL45*(1-'Dep r by equipment nipa tables'!$D37)+'Investment from Nipa Tables'!DE40/Prices!BL70*100</f>
        <v>256398.08023275124</v>
      </c>
      <c r="BN45" s="35">
        <f>+BM45*(1-'Dep r by equipment nipa tables'!$D37)+'Investment from Nipa Tables'!DF40/Prices!BM70*100</f>
        <v>229319.62407033896</v>
      </c>
      <c r="BO45" s="35">
        <f>+BN45*(1-'Dep r by equipment nipa tables'!$D37)+'Investment from Nipa Tables'!DG40/Prices!BN70*100</f>
        <v>231342.44177090502</v>
      </c>
      <c r="BP45" s="35">
        <f>+BO45*(1-'Dep r by equipment nipa tables'!$D37)+'Investment from Nipa Tables'!DH40/Prices!BO70*100</f>
        <v>240019.0360376249</v>
      </c>
      <c r="BQ45" s="35">
        <f>+BP45*(1-'Dep r by equipment nipa tables'!$D37)+'Investment from Nipa Tables'!DI40/Prices!BP70*100</f>
        <v>263854.22407122917</v>
      </c>
      <c r="BR45" s="35">
        <f>+BQ45*(1-'Dep r by equipment nipa tables'!$D37)+'Investment from Nipa Tables'!DJ40/Prices!BQ70*100</f>
        <v>287880.22624692955</v>
      </c>
      <c r="BS45" s="35">
        <f>+BR45*(1-'Dep r by equipment nipa tables'!$D37)+'Investment from Nipa Tables'!DK40/Prices!BR70*100</f>
        <v>308643.49450320198</v>
      </c>
      <c r="BT45" s="35">
        <f>+BS45*(1-'Dep r by equipment nipa tables'!$D37)+'Investment from Nipa Tables'!DL40/Prices!BS70*100</f>
        <v>326696.8147099443</v>
      </c>
    </row>
    <row r="46" spans="1:72" x14ac:dyDescent="0.25">
      <c r="A46" s="29">
        <v>26</v>
      </c>
      <c r="B46" t="s">
        <v>106</v>
      </c>
      <c r="C46" s="35">
        <f>+'Initial Stock'!E43/Prices!C71*100</f>
        <v>35.698343690233912</v>
      </c>
      <c r="D46" s="35">
        <f>+C46*(1-'Dep r by equipment nipa tables'!$D38)+'Investment from Nipa Tables'!AV41/Prices!C71*100</f>
        <v>40.947607322040675</v>
      </c>
      <c r="E46" s="35">
        <f>+D46*(1-'Dep r by equipment nipa tables'!$D38)+'Investment from Nipa Tables'!AW41/Prices!D71*100</f>
        <v>41.031731680745622</v>
      </c>
      <c r="F46" s="35">
        <f>+E46*(1-'Dep r by equipment nipa tables'!$D38)+'Investment from Nipa Tables'!AX41/Prices!E71*100</f>
        <v>44.378754864245323</v>
      </c>
      <c r="G46" s="35">
        <f>+F46*(1-'Dep r by equipment nipa tables'!$D38)+'Investment from Nipa Tables'!AY41/Prices!F71*100</f>
        <v>44.418990026965893</v>
      </c>
      <c r="H46" s="35">
        <f>+G46*(1-'Dep r by equipment nipa tables'!$D38)+'Investment from Nipa Tables'!AZ41/Prices!G71*100</f>
        <v>45.142022576292213</v>
      </c>
      <c r="I46" s="35">
        <f>+H46*(1-'Dep r by equipment nipa tables'!$D38)+'Investment from Nipa Tables'!BA41/Prices!H71*100</f>
        <v>51.674944795847757</v>
      </c>
      <c r="J46" s="35">
        <f>+I46*(1-'Dep r by equipment nipa tables'!$D38)+'Investment from Nipa Tables'!BB41/Prices!I71*100</f>
        <v>56.762369526082622</v>
      </c>
      <c r="K46" s="35">
        <f>+J46*(1-'Dep r by equipment nipa tables'!$D38)+'Investment from Nipa Tables'!BC41/Prices!J71*100</f>
        <v>61.879181912110184</v>
      </c>
      <c r="L46" s="35">
        <f>+K46*(1-'Dep r by equipment nipa tables'!$D38)+'Investment from Nipa Tables'!BD41/Prices!K71*100</f>
        <v>63.596677382933223</v>
      </c>
      <c r="M46" s="35">
        <f>+L46*(1-'Dep r by equipment nipa tables'!$D38)+'Investment from Nipa Tables'!BE41/Prices!L71*100</f>
        <v>75.607667847511365</v>
      </c>
      <c r="N46" s="35">
        <f>+M46*(1-'Dep r by equipment nipa tables'!$D38)+'Investment from Nipa Tables'!BF41/Prices!M71*100</f>
        <v>92.71017350121258</v>
      </c>
      <c r="O46" s="35">
        <f>+N46*(1-'Dep r by equipment nipa tables'!$D38)+'Investment from Nipa Tables'!BG41/Prices!N71*100</f>
        <v>104.40080539542461</v>
      </c>
      <c r="P46" s="35">
        <f>+O46*(1-'Dep r by equipment nipa tables'!$D38)+'Investment from Nipa Tables'!BH41/Prices!O71*100</f>
        <v>175.55516525307712</v>
      </c>
      <c r="Q46" s="35">
        <f>+P46*(1-'Dep r by equipment nipa tables'!$D38)+'Investment from Nipa Tables'!BI41/Prices!P71*100</f>
        <v>275.74971619014201</v>
      </c>
      <c r="R46" s="35">
        <f>+Q46*(1-'Dep r by equipment nipa tables'!$D38)+'Investment from Nipa Tables'!BJ41/Prices!Q71*100</f>
        <v>377.1947718407929</v>
      </c>
      <c r="S46" s="35">
        <f>+R46*(1-'Dep r by equipment nipa tables'!$D38)+'Investment from Nipa Tables'!BK41/Prices!R71*100</f>
        <v>464.05552584267775</v>
      </c>
      <c r="T46" s="35">
        <f>+S46*(1-'Dep r by equipment nipa tables'!$D38)+'Investment from Nipa Tables'!BL41/Prices!S71*100</f>
        <v>493.75322761094031</v>
      </c>
      <c r="U46" s="35">
        <f>+T46*(1-'Dep r by equipment nipa tables'!$D38)+'Investment from Nipa Tables'!BM41/Prices!T71*100</f>
        <v>569.91339601561003</v>
      </c>
      <c r="V46" s="35">
        <f>+U46*(1-'Dep r by equipment nipa tables'!$D38)+'Investment from Nipa Tables'!BN41/Prices!U71*100</f>
        <v>699.1287950370654</v>
      </c>
      <c r="W46" s="35">
        <f>+V46*(1-'Dep r by equipment nipa tables'!$D38)+'Investment from Nipa Tables'!BO41/Prices!V71*100</f>
        <v>909.13393552338528</v>
      </c>
      <c r="X46" s="35">
        <f>+W46*(1-'Dep r by equipment nipa tables'!$D38)+'Investment from Nipa Tables'!BP41/Prices!W71*100</f>
        <v>1310.2794264885806</v>
      </c>
      <c r="Y46" s="35">
        <f>+X46*(1-'Dep r by equipment nipa tables'!$D38)+'Investment from Nipa Tables'!BQ41/Prices!X71*100</f>
        <v>2017.2297736364981</v>
      </c>
      <c r="Z46" s="35">
        <f>+Y46*(1-'Dep r by equipment nipa tables'!$D38)+'Investment from Nipa Tables'!BR41/Prices!Y71*100</f>
        <v>2463.5679048741608</v>
      </c>
      <c r="AA46" s="35">
        <f>+Z46*(1-'Dep r by equipment nipa tables'!$D38)+'Investment from Nipa Tables'!BS41/Prices!Z71*100</f>
        <v>2850.0225733645616</v>
      </c>
      <c r="AB46" s="35">
        <f>+AA46*(1-'Dep r by equipment nipa tables'!$D38)+'Investment from Nipa Tables'!BT41/Prices!AA71*100</f>
        <v>2954.5970470579423</v>
      </c>
      <c r="AC46" s="35">
        <f>+AB46*(1-'Dep r by equipment nipa tables'!$D38)+'Investment from Nipa Tables'!BU41/Prices!AB71*100</f>
        <v>3222.5894526455013</v>
      </c>
      <c r="AD46" s="35">
        <f>+AC46*(1-'Dep r by equipment nipa tables'!$D38)+'Investment from Nipa Tables'!BV41/Prices!AC71*100</f>
        <v>3742.128158099948</v>
      </c>
      <c r="AE46" s="35">
        <f>+AD46*(1-'Dep r by equipment nipa tables'!$D38)+'Investment from Nipa Tables'!BW41/Prices!AD71*100</f>
        <v>4040.3243609821116</v>
      </c>
      <c r="AF46" s="35">
        <f>+AE46*(1-'Dep r by equipment nipa tables'!$D38)+'Investment from Nipa Tables'!BX41/Prices!AE71*100</f>
        <v>4239.3613216162421</v>
      </c>
      <c r="AG46" s="35">
        <f>+AF46*(1-'Dep r by equipment nipa tables'!$D38)+'Investment from Nipa Tables'!BY41/Prices!AF71*100</f>
        <v>4393.249833513757</v>
      </c>
      <c r="AH46" s="35">
        <f>+AG46*(1-'Dep r by equipment nipa tables'!$D38)+'Investment from Nipa Tables'!BZ41/Prices!AG71*100</f>
        <v>4700.4400371417441</v>
      </c>
      <c r="AI46" s="35">
        <f>+AH46*(1-'Dep r by equipment nipa tables'!$D38)+'Investment from Nipa Tables'!CA41/Prices!AH71*100</f>
        <v>5116.8802676440255</v>
      </c>
      <c r="AJ46" s="35">
        <f>+AI46*(1-'Dep r by equipment nipa tables'!$D38)+'Investment from Nipa Tables'!CB41/Prices!AI71*100</f>
        <v>6025.4928530240713</v>
      </c>
      <c r="AK46" s="35">
        <f>+AJ46*(1-'Dep r by equipment nipa tables'!$D38)+'Investment from Nipa Tables'!CC41/Prices!AJ71*100</f>
        <v>6898.3230499679266</v>
      </c>
      <c r="AL46" s="35">
        <f>+AK46*(1-'Dep r by equipment nipa tables'!$D38)+'Investment from Nipa Tables'!CD41/Prices!AK71*100</f>
        <v>7496.1271633533579</v>
      </c>
      <c r="AM46" s="35">
        <f>+AL46*(1-'Dep r by equipment nipa tables'!$D38)+'Investment from Nipa Tables'!CE41/Prices!AL71*100</f>
        <v>7887.9886289797514</v>
      </c>
      <c r="AN46" s="35">
        <f>+AM46*(1-'Dep r by equipment nipa tables'!$D38)+'Investment from Nipa Tables'!CF41/Prices!AM71*100</f>
        <v>8294.7631207636241</v>
      </c>
      <c r="AO46" s="35">
        <f>+AN46*(1-'Dep r by equipment nipa tables'!$D38)+'Investment from Nipa Tables'!CG41/Prices!AN71*100</f>
        <v>8643.0712898895617</v>
      </c>
      <c r="AP46" s="35">
        <f>+AO46*(1-'Dep r by equipment nipa tables'!$D38)+'Investment from Nipa Tables'!CH41/Prices!AO71*100</f>
        <v>9166.9060633218924</v>
      </c>
      <c r="AQ46" s="35">
        <f>+AP46*(1-'Dep r by equipment nipa tables'!$D38)+'Investment from Nipa Tables'!CI41/Prices!AP71*100</f>
        <v>10126.324403176661</v>
      </c>
      <c r="AR46" s="35">
        <f>+AQ46*(1-'Dep r by equipment nipa tables'!$D38)+'Investment from Nipa Tables'!CJ41/Prices!AQ71*100</f>
        <v>11367.025140871358</v>
      </c>
      <c r="AS46" s="35">
        <f>+AR46*(1-'Dep r by equipment nipa tables'!$D38)+'Investment from Nipa Tables'!CK41/Prices!AR71*100</f>
        <v>12898.190205573786</v>
      </c>
      <c r="AT46" s="35">
        <f>+AS46*(1-'Dep r by equipment nipa tables'!$D38)+'Investment from Nipa Tables'!CL41/Prices!AS71*100</f>
        <v>13871.819621621678</v>
      </c>
      <c r="AU46" s="35">
        <f>+AT46*(1-'Dep r by equipment nipa tables'!$D38)+'Investment from Nipa Tables'!CM41/Prices!AT71*100</f>
        <v>15717.948585657688</v>
      </c>
      <c r="AV46" s="35">
        <f>+AU46*(1-'Dep r by equipment nipa tables'!$D38)+'Investment from Nipa Tables'!CN41/Prices!AU71*100</f>
        <v>17786.629721127585</v>
      </c>
      <c r="AW46" s="35">
        <f>+AV46*(1-'Dep r by equipment nipa tables'!$D38)+'Investment from Nipa Tables'!CO41/Prices!AV71*100</f>
        <v>20144.267643437561</v>
      </c>
      <c r="AX46" s="35">
        <f>+AW46*(1-'Dep r by equipment nipa tables'!$D38)+'Investment from Nipa Tables'!CP41/Prices!AW71*100</f>
        <v>22502.063298944537</v>
      </c>
      <c r="AY46" s="35">
        <f>+AX46*(1-'Dep r by equipment nipa tables'!$D38)+'Investment from Nipa Tables'!CQ41/Prices!AX71*100</f>
        <v>23401.954203022004</v>
      </c>
      <c r="AZ46" s="35">
        <f>+AY46*(1-'Dep r by equipment nipa tables'!$D38)+'Investment from Nipa Tables'!CR41/Prices!AY71*100</f>
        <v>25840.054303011864</v>
      </c>
      <c r="BA46" s="35">
        <f>+AZ46*(1-'Dep r by equipment nipa tables'!$D38)+'Investment from Nipa Tables'!CS41/Prices!AZ71*100</f>
        <v>28162.665021650268</v>
      </c>
      <c r="BB46" s="35">
        <f>+BA46*(1-'Dep r by equipment nipa tables'!$D38)+'Investment from Nipa Tables'!CT41/Prices!BA71*100</f>
        <v>31907.202277199583</v>
      </c>
      <c r="BC46" s="35">
        <f>+BB46*(1-'Dep r by equipment nipa tables'!$D38)+'Investment from Nipa Tables'!CU41/Prices!BB71*100</f>
        <v>38989.010687561669</v>
      </c>
      <c r="BD46" s="35">
        <f>+BC46*(1-'Dep r by equipment nipa tables'!$D38)+'Investment from Nipa Tables'!CV41/Prices!BC71*100</f>
        <v>52123.234839835386</v>
      </c>
      <c r="BE46" s="35">
        <f>+BD46*(1-'Dep r by equipment nipa tables'!$D38)+'Investment from Nipa Tables'!CW41/Prices!BD71*100</f>
        <v>66257.204579359677</v>
      </c>
      <c r="BF46" s="35">
        <f>+BE46*(1-'Dep r by equipment nipa tables'!$D38)+'Investment from Nipa Tables'!CX41/Prices!BE71*100</f>
        <v>81484.324768616454</v>
      </c>
      <c r="BG46" s="35">
        <f>+BF46*(1-'Dep r by equipment nipa tables'!$D38)+'Investment from Nipa Tables'!CY41/Prices!BF71*100</f>
        <v>91661.484843493716</v>
      </c>
      <c r="BH46" s="35">
        <f>+BG46*(1-'Dep r by equipment nipa tables'!$D38)+'Investment from Nipa Tables'!CZ41/Prices!BG71*100</f>
        <v>96825.967351477506</v>
      </c>
      <c r="BI46" s="35">
        <f>+BH46*(1-'Dep r by equipment nipa tables'!$D38)+'Investment from Nipa Tables'!DA41/Prices!BH71*100</f>
        <v>104342.43612368494</v>
      </c>
      <c r="BJ46" s="35">
        <f>+BI46*(1-'Dep r by equipment nipa tables'!$D38)+'Investment from Nipa Tables'!DB41/Prices!BI71*100</f>
        <v>110907.44525451143</v>
      </c>
      <c r="BK46" s="35">
        <f>+BJ46*(1-'Dep r by equipment nipa tables'!$D38)+'Investment from Nipa Tables'!DC41/Prices!BJ71*100</f>
        <v>116882.95890492501</v>
      </c>
      <c r="BL46" s="35">
        <f>+BK46*(1-'Dep r by equipment nipa tables'!$D38)+'Investment from Nipa Tables'!DD41/Prices!BK71*100</f>
        <v>129488.55196912831</v>
      </c>
      <c r="BM46" s="35">
        <f>+BL46*(1-'Dep r by equipment nipa tables'!$D38)+'Investment from Nipa Tables'!DE41/Prices!BL71*100</f>
        <v>142862.0256256944</v>
      </c>
      <c r="BN46" s="35">
        <f>+BM46*(1-'Dep r by equipment nipa tables'!$D38)+'Investment from Nipa Tables'!DF41/Prices!BM71*100</f>
        <v>146310.55565922131</v>
      </c>
      <c r="BO46" s="35">
        <f>+BN46*(1-'Dep r by equipment nipa tables'!$D38)+'Investment from Nipa Tables'!DG41/Prices!BN71*100</f>
        <v>156750.70775591428</v>
      </c>
      <c r="BP46" s="35">
        <f>+BO46*(1-'Dep r by equipment nipa tables'!$D38)+'Investment from Nipa Tables'!DH41/Prices!BO71*100</f>
        <v>176506.16138237604</v>
      </c>
      <c r="BQ46" s="35">
        <f>+BP46*(1-'Dep r by equipment nipa tables'!$D38)+'Investment from Nipa Tables'!DI41/Prices!BP71*100</f>
        <v>200253.92035460114</v>
      </c>
      <c r="BR46" s="35">
        <f>+BQ46*(1-'Dep r by equipment nipa tables'!$D38)+'Investment from Nipa Tables'!DJ41/Prices!BQ71*100</f>
        <v>231243.2370568917</v>
      </c>
      <c r="BS46" s="35">
        <f>+BR46*(1-'Dep r by equipment nipa tables'!$D38)+'Investment from Nipa Tables'!DK41/Prices!BR71*100</f>
        <v>271865.30583335191</v>
      </c>
      <c r="BT46" s="35">
        <f>+BS46*(1-'Dep r by equipment nipa tables'!$D38)+'Investment from Nipa Tables'!DL41/Prices!BS71*100</f>
        <v>321832.33431290183</v>
      </c>
    </row>
    <row r="47" spans="1:72" x14ac:dyDescent="0.25">
      <c r="A47" s="29">
        <v>27</v>
      </c>
      <c r="B47" t="s">
        <v>107</v>
      </c>
      <c r="C47" s="35">
        <f>+'Initial Stock'!E44/Prices!C72*100</f>
        <v>8119.0813826892072</v>
      </c>
      <c r="D47" s="35">
        <f>+C47*(1-'Dep r by equipment nipa tables'!$D39)+'Investment from Nipa Tables'!AV42/Prices!C72*100</f>
        <v>8988.614491336597</v>
      </c>
      <c r="E47" s="35">
        <f>+D47*(1-'Dep r by equipment nipa tables'!$D39)+'Investment from Nipa Tables'!AW42/Prices!D72*100</f>
        <v>9075.6068214251591</v>
      </c>
      <c r="F47" s="35">
        <f>+E47*(1-'Dep r by equipment nipa tables'!$D39)+'Investment from Nipa Tables'!AX42/Prices!E72*100</f>
        <v>8903.2713280921744</v>
      </c>
      <c r="G47" s="35">
        <f>+F47*(1-'Dep r by equipment nipa tables'!$D39)+'Investment from Nipa Tables'!AY42/Prices!F72*100</f>
        <v>8734.2995818370327</v>
      </c>
      <c r="H47" s="35">
        <f>+G47*(1-'Dep r by equipment nipa tables'!$D39)+'Investment from Nipa Tables'!AZ42/Prices!G72*100</f>
        <v>8923.2692995537727</v>
      </c>
      <c r="I47" s="35">
        <f>+H47*(1-'Dep r by equipment nipa tables'!$D39)+'Investment from Nipa Tables'!BA42/Prices!H72*100</f>
        <v>9176.7793377424241</v>
      </c>
      <c r="J47" s="35">
        <f>+I47*(1-'Dep r by equipment nipa tables'!$D39)+'Investment from Nipa Tables'!BB42/Prices!I72*100</f>
        <v>9354.3882814283588</v>
      </c>
      <c r="K47" s="35">
        <f>+J47*(1-'Dep r by equipment nipa tables'!$D39)+'Investment from Nipa Tables'!BC42/Prices!J72*100</f>
        <v>9169.3134440740796</v>
      </c>
      <c r="L47" s="35">
        <f>+K47*(1-'Dep r by equipment nipa tables'!$D39)+'Investment from Nipa Tables'!BD42/Prices!K72*100</f>
        <v>9210.5740239896641</v>
      </c>
      <c r="M47" s="35">
        <f>+L47*(1-'Dep r by equipment nipa tables'!$D39)+'Investment from Nipa Tables'!BE42/Prices!L72*100</f>
        <v>9548.6704335561153</v>
      </c>
      <c r="N47" s="35">
        <f>+M47*(1-'Dep r by equipment nipa tables'!$D39)+'Investment from Nipa Tables'!BF42/Prices!M72*100</f>
        <v>10105.700238251307</v>
      </c>
      <c r="O47" s="35">
        <f>+N47*(1-'Dep r by equipment nipa tables'!$D39)+'Investment from Nipa Tables'!BG42/Prices!N72*100</f>
        <v>10620.094816237199</v>
      </c>
      <c r="P47" s="35">
        <f>+O47*(1-'Dep r by equipment nipa tables'!$D39)+'Investment from Nipa Tables'!BH42/Prices!O72*100</f>
        <v>11030.899254366092</v>
      </c>
      <c r="Q47" s="35">
        <f>+P47*(1-'Dep r by equipment nipa tables'!$D39)+'Investment from Nipa Tables'!BI42/Prices!P72*100</f>
        <v>11338.429524254743</v>
      </c>
      <c r="R47" s="35">
        <f>+Q47*(1-'Dep r by equipment nipa tables'!$D39)+'Investment from Nipa Tables'!BJ42/Prices!Q72*100</f>
        <v>11521.119671495457</v>
      </c>
      <c r="S47" s="35">
        <f>+R47*(1-'Dep r by equipment nipa tables'!$D39)+'Investment from Nipa Tables'!BK42/Prices!R72*100</f>
        <v>11737.08746044396</v>
      </c>
      <c r="T47" s="35">
        <f>+S47*(1-'Dep r by equipment nipa tables'!$D39)+'Investment from Nipa Tables'!BL42/Prices!S72*100</f>
        <v>11841.1922149897</v>
      </c>
      <c r="U47" s="35">
        <f>+T47*(1-'Dep r by equipment nipa tables'!$D39)+'Investment from Nipa Tables'!BM42/Prices!T72*100</f>
        <v>12091.574089340138</v>
      </c>
      <c r="V47" s="35">
        <f>+U47*(1-'Dep r by equipment nipa tables'!$D39)+'Investment from Nipa Tables'!BN42/Prices!U72*100</f>
        <v>12476.308025292139</v>
      </c>
      <c r="W47" s="35">
        <f>+V47*(1-'Dep r by equipment nipa tables'!$D39)+'Investment from Nipa Tables'!BO42/Prices!V72*100</f>
        <v>12944.451922415188</v>
      </c>
      <c r="X47" s="35">
        <f>+W47*(1-'Dep r by equipment nipa tables'!$D39)+'Investment from Nipa Tables'!BP42/Prices!W72*100</f>
        <v>13416.118328515928</v>
      </c>
      <c r="Y47" s="35">
        <f>+X47*(1-'Dep r by equipment nipa tables'!$D39)+'Investment from Nipa Tables'!BQ42/Prices!X72*100</f>
        <v>14313.946968937356</v>
      </c>
      <c r="Z47" s="35">
        <f>+Y47*(1-'Dep r by equipment nipa tables'!$D39)+'Investment from Nipa Tables'!BR42/Prices!Y72*100</f>
        <v>15277.283772272451</v>
      </c>
      <c r="AA47" s="35">
        <f>+Z47*(1-'Dep r by equipment nipa tables'!$D39)+'Investment from Nipa Tables'!BS42/Prices!Z72*100</f>
        <v>16208.564075044906</v>
      </c>
      <c r="AB47" s="35">
        <f>+AA47*(1-'Dep r by equipment nipa tables'!$D39)+'Investment from Nipa Tables'!BT42/Prices!AA72*100</f>
        <v>16934.068101409415</v>
      </c>
      <c r="AC47" s="35">
        <f>+AB47*(1-'Dep r by equipment nipa tables'!$D39)+'Investment from Nipa Tables'!BU42/Prices!AB72*100</f>
        <v>18005.230840256376</v>
      </c>
      <c r="AD47" s="35">
        <f>+AC47*(1-'Dep r by equipment nipa tables'!$D39)+'Investment from Nipa Tables'!BV42/Prices!AC72*100</f>
        <v>20054.383021650498</v>
      </c>
      <c r="AE47" s="35">
        <f>+AD47*(1-'Dep r by equipment nipa tables'!$D39)+'Investment from Nipa Tables'!BW42/Prices!AD72*100</f>
        <v>21525.007402326039</v>
      </c>
      <c r="AF47" s="35">
        <f>+AE47*(1-'Dep r by equipment nipa tables'!$D39)+'Investment from Nipa Tables'!BX42/Prices!AE72*100</f>
        <v>23498.928834938779</v>
      </c>
      <c r="AG47" s="35">
        <f>+AF47*(1-'Dep r by equipment nipa tables'!$D39)+'Investment from Nipa Tables'!BY42/Prices!AF72*100</f>
        <v>25209.239346936498</v>
      </c>
      <c r="AH47" s="35">
        <f>+AG47*(1-'Dep r by equipment nipa tables'!$D39)+'Investment from Nipa Tables'!BZ42/Prices!AG72*100</f>
        <v>27034.59705073899</v>
      </c>
      <c r="AI47" s="35">
        <f>+AH47*(1-'Dep r by equipment nipa tables'!$D39)+'Investment from Nipa Tables'!CA42/Prices!AH72*100</f>
        <v>28699.320217306144</v>
      </c>
      <c r="AJ47" s="35">
        <f>+AI47*(1-'Dep r by equipment nipa tables'!$D39)+'Investment from Nipa Tables'!CB42/Prices!AI72*100</f>
        <v>30804.889525542938</v>
      </c>
      <c r="AK47" s="35">
        <f>+AJ47*(1-'Dep r by equipment nipa tables'!$D39)+'Investment from Nipa Tables'!CC42/Prices!AJ72*100</f>
        <v>32698.689520078464</v>
      </c>
      <c r="AL47" s="35">
        <f>+AK47*(1-'Dep r by equipment nipa tables'!$D39)+'Investment from Nipa Tables'!CD42/Prices!AK72*100</f>
        <v>35013.465669198107</v>
      </c>
      <c r="AM47" s="35">
        <f>+AL47*(1-'Dep r by equipment nipa tables'!$D39)+'Investment from Nipa Tables'!CE42/Prices!AL72*100</f>
        <v>35690.046399632818</v>
      </c>
      <c r="AN47" s="35">
        <f>+AM47*(1-'Dep r by equipment nipa tables'!$D39)+'Investment from Nipa Tables'!CF42/Prices!AM72*100</f>
        <v>35233.677707497765</v>
      </c>
      <c r="AO47" s="35">
        <f>+AN47*(1-'Dep r by equipment nipa tables'!$D39)+'Investment from Nipa Tables'!CG42/Prices!AN72*100</f>
        <v>34757.041941139767</v>
      </c>
      <c r="AP47" s="35">
        <f>+AO47*(1-'Dep r by equipment nipa tables'!$D39)+'Investment from Nipa Tables'!CH42/Prices!AO72*100</f>
        <v>33910.359837541997</v>
      </c>
      <c r="AQ47" s="35">
        <f>+AP47*(1-'Dep r by equipment nipa tables'!$D39)+'Investment from Nipa Tables'!CI42/Prices!AP72*100</f>
        <v>33295.968185140846</v>
      </c>
      <c r="AR47" s="35">
        <f>+AQ47*(1-'Dep r by equipment nipa tables'!$D39)+'Investment from Nipa Tables'!CJ42/Prices!AQ72*100</f>
        <v>33070.888698037365</v>
      </c>
      <c r="AS47" s="35">
        <f>+AR47*(1-'Dep r by equipment nipa tables'!$D39)+'Investment from Nipa Tables'!CK42/Prices!AR72*100</f>
        <v>32660.344232167248</v>
      </c>
      <c r="AT47" s="35">
        <f>+AS47*(1-'Dep r by equipment nipa tables'!$D39)+'Investment from Nipa Tables'!CL42/Prices!AS72*100</f>
        <v>32118.545213733669</v>
      </c>
      <c r="AU47" s="35">
        <f>+AT47*(1-'Dep r by equipment nipa tables'!$D39)+'Investment from Nipa Tables'!CM42/Prices!AT72*100</f>
        <v>31650.285598376951</v>
      </c>
      <c r="AV47" s="35">
        <f>+AU47*(1-'Dep r by equipment nipa tables'!$D39)+'Investment from Nipa Tables'!CN42/Prices!AU72*100</f>
        <v>31276.816724422253</v>
      </c>
      <c r="AW47" s="35">
        <f>+AV47*(1-'Dep r by equipment nipa tables'!$D39)+'Investment from Nipa Tables'!CO42/Prices!AV72*100</f>
        <v>30476.390987334544</v>
      </c>
      <c r="AX47" s="35">
        <f>+AW47*(1-'Dep r by equipment nipa tables'!$D39)+'Investment from Nipa Tables'!CP42/Prices!AW72*100</f>
        <v>30670.747354279039</v>
      </c>
      <c r="AY47" s="35">
        <f>+AX47*(1-'Dep r by equipment nipa tables'!$D39)+'Investment from Nipa Tables'!CQ42/Prices!AX72*100</f>
        <v>30525.544175371804</v>
      </c>
      <c r="AZ47" s="35">
        <f>+AY47*(1-'Dep r by equipment nipa tables'!$D39)+'Investment from Nipa Tables'!CR42/Prices!AY72*100</f>
        <v>30388.063926489172</v>
      </c>
      <c r="BA47" s="35">
        <f>+AZ47*(1-'Dep r by equipment nipa tables'!$D39)+'Investment from Nipa Tables'!CS42/Prices!AZ72*100</f>
        <v>30759.646049222109</v>
      </c>
      <c r="BB47" s="35">
        <f>+BA47*(1-'Dep r by equipment nipa tables'!$D39)+'Investment from Nipa Tables'!CT42/Prices!BA72*100</f>
        <v>31485.601891660735</v>
      </c>
      <c r="BC47" s="35">
        <f>+BB47*(1-'Dep r by equipment nipa tables'!$D39)+'Investment from Nipa Tables'!CU42/Prices!BB72*100</f>
        <v>32410.574662313815</v>
      </c>
      <c r="BD47" s="35">
        <f>+BC47*(1-'Dep r by equipment nipa tables'!$D39)+'Investment from Nipa Tables'!CV42/Prices!BC72*100</f>
        <v>33442.6725394522</v>
      </c>
      <c r="BE47" s="35">
        <f>+BD47*(1-'Dep r by equipment nipa tables'!$D39)+'Investment from Nipa Tables'!CW42/Prices!BD72*100</f>
        <v>34944.499755192075</v>
      </c>
      <c r="BF47" s="35">
        <f>+BE47*(1-'Dep r by equipment nipa tables'!$D39)+'Investment from Nipa Tables'!CX42/Prices!BE72*100</f>
        <v>36142.249049726604</v>
      </c>
      <c r="BG47" s="35">
        <f>+BF47*(1-'Dep r by equipment nipa tables'!$D39)+'Investment from Nipa Tables'!CY42/Prices!BF72*100</f>
        <v>37872.812381819516</v>
      </c>
      <c r="BH47" s="35">
        <f>+BG47*(1-'Dep r by equipment nipa tables'!$D39)+'Investment from Nipa Tables'!CZ42/Prices!BG72*100</f>
        <v>39799.630595794319</v>
      </c>
      <c r="BI47" s="35">
        <f>+BH47*(1-'Dep r by equipment nipa tables'!$D39)+'Investment from Nipa Tables'!DA42/Prices!BH72*100</f>
        <v>42091.767887367641</v>
      </c>
      <c r="BJ47" s="35">
        <f>+BI47*(1-'Dep r by equipment nipa tables'!$D39)+'Investment from Nipa Tables'!DB42/Prices!BI72*100</f>
        <v>44205.845100568928</v>
      </c>
      <c r="BK47" s="35">
        <f>+BJ47*(1-'Dep r by equipment nipa tables'!$D39)+'Investment from Nipa Tables'!DC42/Prices!BJ72*100</f>
        <v>45904.390064257255</v>
      </c>
      <c r="BL47" s="35">
        <f>+BK47*(1-'Dep r by equipment nipa tables'!$D39)+'Investment from Nipa Tables'!DD42/Prices!BK72*100</f>
        <v>48873.42556078604</v>
      </c>
      <c r="BM47" s="35">
        <f>+BL47*(1-'Dep r by equipment nipa tables'!$D39)+'Investment from Nipa Tables'!DE42/Prices!BL72*100</f>
        <v>52640.281209414825</v>
      </c>
      <c r="BN47" s="35">
        <f>+BM47*(1-'Dep r by equipment nipa tables'!$D39)+'Investment from Nipa Tables'!DF42/Prices!BM72*100</f>
        <v>53288.960027519577</v>
      </c>
      <c r="BO47" s="35">
        <f>+BN47*(1-'Dep r by equipment nipa tables'!$D39)+'Investment from Nipa Tables'!DG42/Prices!BN72*100</f>
        <v>53893.887785344712</v>
      </c>
      <c r="BP47" s="35">
        <f>+BO47*(1-'Dep r by equipment nipa tables'!$D39)+'Investment from Nipa Tables'!DH42/Prices!BO72*100</f>
        <v>55517.34878318182</v>
      </c>
      <c r="BQ47" s="35">
        <f>+BP47*(1-'Dep r by equipment nipa tables'!$D39)+'Investment from Nipa Tables'!DI42/Prices!BP72*100</f>
        <v>57936.837985021513</v>
      </c>
      <c r="BR47" s="35">
        <f>+BQ47*(1-'Dep r by equipment nipa tables'!$D39)+'Investment from Nipa Tables'!DJ42/Prices!BQ72*100</f>
        <v>61351.305480207651</v>
      </c>
      <c r="BS47" s="35">
        <f>+BR47*(1-'Dep r by equipment nipa tables'!$D39)+'Investment from Nipa Tables'!DK42/Prices!BR72*100</f>
        <v>64558.288006534232</v>
      </c>
      <c r="BT47" s="35">
        <f>+BS47*(1-'Dep r by equipment nipa tables'!$D39)+'Investment from Nipa Tables'!DL42/Prices!BS72*100</f>
        <v>68347.681976526204</v>
      </c>
    </row>
    <row r="48" spans="1:72" x14ac:dyDescent="0.25">
      <c r="A48" s="29">
        <v>28</v>
      </c>
      <c r="B48" t="s">
        <v>108</v>
      </c>
      <c r="C48" s="35">
        <f>+'Initial Stock'!E45/Prices!C73*100</f>
        <v>42028.52112772804</v>
      </c>
      <c r="D48" s="35">
        <f>+C48*(1-'Dep r by equipment nipa tables'!$D40)+'Investment from Nipa Tables'!AV43/Prices!C73*100</f>
        <v>42923.474669508338</v>
      </c>
      <c r="E48" s="35">
        <f>+D48*(1-'Dep r by equipment nipa tables'!$D40)+'Investment from Nipa Tables'!AW43/Prices!D73*100</f>
        <v>45252.704786400514</v>
      </c>
      <c r="F48" s="35">
        <f>+E48*(1-'Dep r by equipment nipa tables'!$D40)+'Investment from Nipa Tables'!AX43/Prices!E73*100</f>
        <v>48017.067363249073</v>
      </c>
      <c r="G48" s="35">
        <f>+F48*(1-'Dep r by equipment nipa tables'!$D40)+'Investment from Nipa Tables'!AY43/Prices!F73*100</f>
        <v>49002.745359457738</v>
      </c>
      <c r="H48" s="35">
        <f>+G48*(1-'Dep r by equipment nipa tables'!$D40)+'Investment from Nipa Tables'!AZ43/Prices!G73*100</f>
        <v>51302.417694131458</v>
      </c>
      <c r="I48" s="35">
        <f>+H48*(1-'Dep r by equipment nipa tables'!$D40)+'Investment from Nipa Tables'!BA43/Prices!H73*100</f>
        <v>52822.745944652168</v>
      </c>
      <c r="J48" s="35">
        <f>+I48*(1-'Dep r by equipment nipa tables'!$D40)+'Investment from Nipa Tables'!BB43/Prices!I73*100</f>
        <v>53954.574503391581</v>
      </c>
      <c r="K48" s="35">
        <f>+J48*(1-'Dep r by equipment nipa tables'!$D40)+'Investment from Nipa Tables'!BC43/Prices!J73*100</f>
        <v>53102.318588680515</v>
      </c>
      <c r="L48" s="35">
        <f>+K48*(1-'Dep r by equipment nipa tables'!$D40)+'Investment from Nipa Tables'!BD43/Prices!K73*100</f>
        <v>52689.194873808039</v>
      </c>
      <c r="M48" s="35">
        <f>+L48*(1-'Dep r by equipment nipa tables'!$D40)+'Investment from Nipa Tables'!BE43/Prices!L73*100</f>
        <v>53238.410554510097</v>
      </c>
      <c r="N48" s="35">
        <f>+M48*(1-'Dep r by equipment nipa tables'!$D40)+'Investment from Nipa Tables'!BF43/Prices!M73*100</f>
        <v>54548.434565834861</v>
      </c>
      <c r="O48" s="35">
        <f>+N48*(1-'Dep r by equipment nipa tables'!$D40)+'Investment from Nipa Tables'!BG43/Prices!N73*100</f>
        <v>53148.826574711937</v>
      </c>
      <c r="P48" s="35">
        <f>+O48*(1-'Dep r by equipment nipa tables'!$D40)+'Investment from Nipa Tables'!BH43/Prices!O73*100</f>
        <v>52433.278112743414</v>
      </c>
      <c r="Q48" s="35">
        <f>+P48*(1-'Dep r by equipment nipa tables'!$D40)+'Investment from Nipa Tables'!BI43/Prices!P73*100</f>
        <v>52338.651346580198</v>
      </c>
      <c r="R48" s="35">
        <f>+Q48*(1-'Dep r by equipment nipa tables'!$D40)+'Investment from Nipa Tables'!BJ43/Prices!Q73*100</f>
        <v>51401.286504396667</v>
      </c>
      <c r="S48" s="35">
        <f>+R48*(1-'Dep r by equipment nipa tables'!$D40)+'Investment from Nipa Tables'!BK43/Prices!R73*100</f>
        <v>51701.430252981205</v>
      </c>
      <c r="T48" s="35">
        <f>+S48*(1-'Dep r by equipment nipa tables'!$D40)+'Investment from Nipa Tables'!BL43/Prices!S73*100</f>
        <v>51914.913158206589</v>
      </c>
      <c r="U48" s="35">
        <f>+T48*(1-'Dep r by equipment nipa tables'!$D40)+'Investment from Nipa Tables'!BM43/Prices!T73*100</f>
        <v>53723.786799416928</v>
      </c>
      <c r="V48" s="35">
        <f>+U48*(1-'Dep r by equipment nipa tables'!$D40)+'Investment from Nipa Tables'!BN43/Prices!U73*100</f>
        <v>56648.325463561028</v>
      </c>
      <c r="W48" s="35">
        <f>+V48*(1-'Dep r by equipment nipa tables'!$D40)+'Investment from Nipa Tables'!BO43/Prices!V73*100</f>
        <v>60433.828352711578</v>
      </c>
      <c r="X48" s="35">
        <f>+W48*(1-'Dep r by equipment nipa tables'!$D40)+'Investment from Nipa Tables'!BP43/Prices!W73*100</f>
        <v>63123.712931798764</v>
      </c>
      <c r="Y48" s="35">
        <f>+X48*(1-'Dep r by equipment nipa tables'!$D40)+'Investment from Nipa Tables'!BQ43/Prices!X73*100</f>
        <v>63924.023053300232</v>
      </c>
      <c r="Z48" s="35">
        <f>+Y48*(1-'Dep r by equipment nipa tables'!$D40)+'Investment from Nipa Tables'!BR43/Prices!Y73*100</f>
        <v>66269.299663825703</v>
      </c>
      <c r="AA48" s="35">
        <f>+Z48*(1-'Dep r by equipment nipa tables'!$D40)+'Investment from Nipa Tables'!BS43/Prices!Z73*100</f>
        <v>66996.128290633162</v>
      </c>
      <c r="AB48" s="35">
        <f>+AA48*(1-'Dep r by equipment nipa tables'!$D40)+'Investment from Nipa Tables'!BT43/Prices!AA73*100</f>
        <v>67885.160570656022</v>
      </c>
      <c r="AC48" s="35">
        <f>+AB48*(1-'Dep r by equipment nipa tables'!$D40)+'Investment from Nipa Tables'!BU43/Prices!AB73*100</f>
        <v>68705.660605086014</v>
      </c>
      <c r="AD48" s="35">
        <f>+AC48*(1-'Dep r by equipment nipa tables'!$D40)+'Investment from Nipa Tables'!BV43/Prices!AC73*100</f>
        <v>70084.436556316185</v>
      </c>
      <c r="AE48" s="35">
        <f>+AD48*(1-'Dep r by equipment nipa tables'!$D40)+'Investment from Nipa Tables'!BW43/Prices!AD73*100</f>
        <v>72294.030388147163</v>
      </c>
      <c r="AF48" s="35">
        <f>+AE48*(1-'Dep r by equipment nipa tables'!$D40)+'Investment from Nipa Tables'!BX43/Prices!AE73*100</f>
        <v>74003.621382558253</v>
      </c>
      <c r="AG48" s="35">
        <f>+AF48*(1-'Dep r by equipment nipa tables'!$D40)+'Investment from Nipa Tables'!BY43/Prices!AF73*100</f>
        <v>74310.272766499824</v>
      </c>
      <c r="AH48" s="35">
        <f>+AG48*(1-'Dep r by equipment nipa tables'!$D40)+'Investment from Nipa Tables'!BZ43/Prices!AG73*100</f>
        <v>75414.483624824497</v>
      </c>
      <c r="AI48" s="35">
        <f>+AH48*(1-'Dep r by equipment nipa tables'!$D40)+'Investment from Nipa Tables'!CA43/Prices!AH73*100</f>
        <v>77854.259620731085</v>
      </c>
      <c r="AJ48" s="35">
        <f>+AI48*(1-'Dep r by equipment nipa tables'!$D40)+'Investment from Nipa Tables'!CB43/Prices!AI73*100</f>
        <v>82664.655412415319</v>
      </c>
      <c r="AK48" s="35">
        <f>+AJ48*(1-'Dep r by equipment nipa tables'!$D40)+'Investment from Nipa Tables'!CC43/Prices!AJ73*100</f>
        <v>86167.526217870094</v>
      </c>
      <c r="AL48" s="35">
        <f>+AK48*(1-'Dep r by equipment nipa tables'!$D40)+'Investment from Nipa Tables'!CD43/Prices!AK73*100</f>
        <v>85923.886666650476</v>
      </c>
      <c r="AM48" s="35">
        <f>+AL48*(1-'Dep r by equipment nipa tables'!$D40)+'Investment from Nipa Tables'!CE43/Prices!AL73*100</f>
        <v>83813.90717110713</v>
      </c>
      <c r="AN48" s="35">
        <f>+AM48*(1-'Dep r by equipment nipa tables'!$D40)+'Investment from Nipa Tables'!CF43/Prices!AM73*100</f>
        <v>80915.204535038007</v>
      </c>
      <c r="AO48" s="35">
        <f>+AN48*(1-'Dep r by equipment nipa tables'!$D40)+'Investment from Nipa Tables'!CG43/Prices!AN73*100</f>
        <v>79168.898066761059</v>
      </c>
      <c r="AP48" s="35">
        <f>+AO48*(1-'Dep r by equipment nipa tables'!$D40)+'Investment from Nipa Tables'!CH43/Prices!AO73*100</f>
        <v>77184.511862863234</v>
      </c>
      <c r="AQ48" s="35">
        <f>+AP48*(1-'Dep r by equipment nipa tables'!$D40)+'Investment from Nipa Tables'!CI43/Prices!AP73*100</f>
        <v>75025.607835948889</v>
      </c>
      <c r="AR48" s="35">
        <f>+AQ48*(1-'Dep r by equipment nipa tables'!$D40)+'Investment from Nipa Tables'!CJ43/Prices!AQ73*100</f>
        <v>72486.651085577047</v>
      </c>
      <c r="AS48" s="35">
        <f>+AR48*(1-'Dep r by equipment nipa tables'!$D40)+'Investment from Nipa Tables'!CK43/Prices!AR73*100</f>
        <v>71197.072168821571</v>
      </c>
      <c r="AT48" s="35">
        <f>+AS48*(1-'Dep r by equipment nipa tables'!$D40)+'Investment from Nipa Tables'!CL43/Prices!AS73*100</f>
        <v>71270.129586945768</v>
      </c>
      <c r="AU48" s="35">
        <f>+AT48*(1-'Dep r by equipment nipa tables'!$D40)+'Investment from Nipa Tables'!CM43/Prices!AT73*100</f>
        <v>71413.156381936162</v>
      </c>
      <c r="AV48" s="35">
        <f>+AU48*(1-'Dep r by equipment nipa tables'!$D40)+'Investment from Nipa Tables'!CN43/Prices!AU73*100</f>
        <v>71207.37763795504</v>
      </c>
      <c r="AW48" s="35">
        <f>+AV48*(1-'Dep r by equipment nipa tables'!$D40)+'Investment from Nipa Tables'!CO43/Prices!AV73*100</f>
        <v>70700.60664933917</v>
      </c>
      <c r="AX48" s="35">
        <f>+AW48*(1-'Dep r by equipment nipa tables'!$D40)+'Investment from Nipa Tables'!CP43/Prices!AW73*100</f>
        <v>70796.518236591553</v>
      </c>
      <c r="AY48" s="35">
        <f>+AX48*(1-'Dep r by equipment nipa tables'!$D40)+'Investment from Nipa Tables'!CQ43/Prices!AX73*100</f>
        <v>72296.279172357405</v>
      </c>
      <c r="AZ48" s="35">
        <f>+AY48*(1-'Dep r by equipment nipa tables'!$D40)+'Investment from Nipa Tables'!CR43/Prices!AY73*100</f>
        <v>74256.655597950506</v>
      </c>
      <c r="BA48" s="35">
        <f>+AZ48*(1-'Dep r by equipment nipa tables'!$D40)+'Investment from Nipa Tables'!CS43/Prices!AZ73*100</f>
        <v>76151.157085355415</v>
      </c>
      <c r="BB48" s="35">
        <f>+BA48*(1-'Dep r by equipment nipa tables'!$D40)+'Investment from Nipa Tables'!CT43/Prices!BA73*100</f>
        <v>78651.843665672175</v>
      </c>
      <c r="BC48" s="35">
        <f>+BB48*(1-'Dep r by equipment nipa tables'!$D40)+'Investment from Nipa Tables'!CU43/Prices!BB73*100</f>
        <v>82077.668217782528</v>
      </c>
      <c r="BD48" s="35">
        <f>+BC48*(1-'Dep r by equipment nipa tables'!$D40)+'Investment from Nipa Tables'!CV43/Prices!BC73*100</f>
        <v>86339.525713851093</v>
      </c>
      <c r="BE48" s="35">
        <f>+BD48*(1-'Dep r by equipment nipa tables'!$D40)+'Investment from Nipa Tables'!CW43/Prices!BD73*100</f>
        <v>89959.492214402286</v>
      </c>
      <c r="BF48" s="35">
        <f>+BE48*(1-'Dep r by equipment nipa tables'!$D40)+'Investment from Nipa Tables'!CX43/Prices!BE73*100</f>
        <v>91350.151110450868</v>
      </c>
      <c r="BG48" s="35">
        <f>+BF48*(1-'Dep r by equipment nipa tables'!$D40)+'Investment from Nipa Tables'!CY43/Prices!BF73*100</f>
        <v>91842.393883107972</v>
      </c>
      <c r="BH48" s="35">
        <f>+BG48*(1-'Dep r by equipment nipa tables'!$D40)+'Investment from Nipa Tables'!CZ43/Prices!BG73*100</f>
        <v>91831.711517359334</v>
      </c>
      <c r="BI48" s="35">
        <f>+BH48*(1-'Dep r by equipment nipa tables'!$D40)+'Investment from Nipa Tables'!DA43/Prices!BH73*100</f>
        <v>92201.029488090848</v>
      </c>
      <c r="BJ48" s="35">
        <f>+BI48*(1-'Dep r by equipment nipa tables'!$D40)+'Investment from Nipa Tables'!DB43/Prices!BI73*100</f>
        <v>94222.726226381987</v>
      </c>
      <c r="BK48" s="35">
        <f>+BJ48*(1-'Dep r by equipment nipa tables'!$D40)+'Investment from Nipa Tables'!DC43/Prices!BJ73*100</f>
        <v>97272.118968980096</v>
      </c>
      <c r="BL48" s="35">
        <f>+BK48*(1-'Dep r by equipment nipa tables'!$D40)+'Investment from Nipa Tables'!DD43/Prices!BK73*100</f>
        <v>100594.37493598044</v>
      </c>
      <c r="BM48" s="35">
        <f>+BL48*(1-'Dep r by equipment nipa tables'!$D40)+'Investment from Nipa Tables'!DE43/Prices!BL73*100</f>
        <v>104116.37413335049</v>
      </c>
      <c r="BN48" s="35">
        <f>+BM48*(1-'Dep r by equipment nipa tables'!$D40)+'Investment from Nipa Tables'!DF43/Prices!BM73*100</f>
        <v>104530.91969689615</v>
      </c>
      <c r="BO48" s="35">
        <f>+BN48*(1-'Dep r by equipment nipa tables'!$D40)+'Investment from Nipa Tables'!DG43/Prices!BN73*100</f>
        <v>105091.10054737554</v>
      </c>
      <c r="BP48" s="35">
        <f>+BO48*(1-'Dep r by equipment nipa tables'!$D40)+'Investment from Nipa Tables'!DH43/Prices!BO73*100</f>
        <v>109463.73106422344</v>
      </c>
      <c r="BQ48" s="35">
        <f>+BP48*(1-'Dep r by equipment nipa tables'!$D40)+'Investment from Nipa Tables'!DI43/Prices!BP73*100</f>
        <v>118051.58526637511</v>
      </c>
      <c r="BR48" s="35">
        <f>+BQ48*(1-'Dep r by equipment nipa tables'!$D40)+'Investment from Nipa Tables'!DJ43/Prices!BQ73*100</f>
        <v>126955.68419803801</v>
      </c>
      <c r="BS48" s="35">
        <f>+BR48*(1-'Dep r by equipment nipa tables'!$D40)+'Investment from Nipa Tables'!DK43/Prices!BR73*100</f>
        <v>139402.63184517593</v>
      </c>
      <c r="BT48" s="35">
        <f>+BS48*(1-'Dep r by equipment nipa tables'!$D40)+'Investment from Nipa Tables'!DL43/Prices!BS73*100</f>
        <v>151603.09424712264</v>
      </c>
    </row>
    <row r="49" spans="1:73" x14ac:dyDescent="0.25">
      <c r="C49" s="35">
        <f>SUM(C11:C48)</f>
        <v>189120.61591923825</v>
      </c>
      <c r="D49" s="35">
        <f t="shared" ref="D49:BO49" si="2">SUM(D11:D48)</f>
        <v>207859.82736954803</v>
      </c>
      <c r="E49" s="35">
        <f t="shared" si="2"/>
        <v>229323.98290550927</v>
      </c>
      <c r="F49" s="35">
        <f t="shared" si="2"/>
        <v>244340.70163859677</v>
      </c>
      <c r="G49" s="35">
        <f t="shared" si="2"/>
        <v>263814.42926035891</v>
      </c>
      <c r="H49" s="35">
        <f t="shared" si="2"/>
        <v>284085.68710858759</v>
      </c>
      <c r="I49" s="35">
        <f t="shared" si="2"/>
        <v>300345.43574965425</v>
      </c>
      <c r="J49" s="35">
        <f t="shared" si="2"/>
        <v>317204.51994287129</v>
      </c>
      <c r="K49" s="35">
        <f t="shared" si="2"/>
        <v>328546.24665794184</v>
      </c>
      <c r="L49" s="35">
        <f t="shared" si="2"/>
        <v>345437.40881219844</v>
      </c>
      <c r="M49" s="35">
        <f t="shared" si="2"/>
        <v>364360.34149838</v>
      </c>
      <c r="N49" s="35">
        <f t="shared" si="2"/>
        <v>381645.2758386787</v>
      </c>
      <c r="O49" s="35">
        <f t="shared" si="2"/>
        <v>391887.68196913932</v>
      </c>
      <c r="P49" s="35">
        <f t="shared" si="2"/>
        <v>406239.95457800967</v>
      </c>
      <c r="Q49" s="35">
        <f t="shared" si="2"/>
        <v>418438.50267009391</v>
      </c>
      <c r="R49" s="35">
        <f t="shared" si="2"/>
        <v>426238.88470924349</v>
      </c>
      <c r="S49" s="35">
        <f t="shared" si="2"/>
        <v>440279.85584504646</v>
      </c>
      <c r="T49" s="35">
        <f t="shared" si="2"/>
        <v>461925.87495189672</v>
      </c>
      <c r="U49" s="35">
        <f t="shared" si="2"/>
        <v>491205.42151914869</v>
      </c>
      <c r="V49" s="35">
        <f t="shared" si="2"/>
        <v>531286.1848984661</v>
      </c>
      <c r="W49" s="35">
        <f t="shared" si="2"/>
        <v>581407.60612577456</v>
      </c>
      <c r="X49" s="35">
        <f t="shared" si="2"/>
        <v>622243.36661782302</v>
      </c>
      <c r="Y49" s="35">
        <f t="shared" si="2"/>
        <v>661272.89166895358</v>
      </c>
      <c r="Z49" s="35">
        <f t="shared" si="2"/>
        <v>704392.9407440864</v>
      </c>
      <c r="AA49" s="35">
        <f t="shared" si="2"/>
        <v>736770.70793632302</v>
      </c>
      <c r="AB49" s="35">
        <f t="shared" si="2"/>
        <v>765402.95210244285</v>
      </c>
      <c r="AC49" s="35">
        <f t="shared" si="2"/>
        <v>805970.33802582778</v>
      </c>
      <c r="AD49" s="35">
        <f t="shared" si="2"/>
        <v>868465.36101650773</v>
      </c>
      <c r="AE49" s="35">
        <f t="shared" si="2"/>
        <v>937565.83157184906</v>
      </c>
      <c r="AF49" s="35">
        <f t="shared" si="2"/>
        <v>974461.067752645</v>
      </c>
      <c r="AG49" s="35">
        <f t="shared" si="2"/>
        <v>1016681.2617526014</v>
      </c>
      <c r="AH49" s="35">
        <f t="shared" si="2"/>
        <v>1083115.0921602312</v>
      </c>
      <c r="AI49" s="35">
        <f t="shared" si="2"/>
        <v>1166522.5669075891</v>
      </c>
      <c r="AJ49" s="35">
        <f t="shared" si="2"/>
        <v>1259302.4078186166</v>
      </c>
      <c r="AK49" s="35">
        <f t="shared" si="2"/>
        <v>1324039.3141252794</v>
      </c>
      <c r="AL49" s="35">
        <f t="shared" si="2"/>
        <v>1385557.7933291665</v>
      </c>
      <c r="AM49" s="35">
        <f t="shared" si="2"/>
        <v>1404916.1709094767</v>
      </c>
      <c r="AN49" s="35">
        <f t="shared" si="2"/>
        <v>1418145.9145700256</v>
      </c>
      <c r="AO49" s="35">
        <f t="shared" si="2"/>
        <v>1478918.7347953105</v>
      </c>
      <c r="AP49" s="35">
        <f t="shared" si="2"/>
        <v>1538604.3920612894</v>
      </c>
      <c r="AQ49" s="35">
        <f t="shared" si="2"/>
        <v>1587728.7522107048</v>
      </c>
      <c r="AR49" s="35">
        <f t="shared" si="2"/>
        <v>1625917.8868685206</v>
      </c>
      <c r="AS49" s="35">
        <f t="shared" si="2"/>
        <v>1679329.5115139191</v>
      </c>
      <c r="AT49" s="35">
        <f t="shared" si="2"/>
        <v>1744313.1782092194</v>
      </c>
      <c r="AU49" s="35">
        <f t="shared" si="2"/>
        <v>1797408.4240120607</v>
      </c>
      <c r="AV49" s="35">
        <f t="shared" si="2"/>
        <v>1828826.1904486499</v>
      </c>
      <c r="AW49" s="35">
        <f t="shared" si="2"/>
        <v>1867549.2381772737</v>
      </c>
      <c r="AX49" s="35">
        <f t="shared" si="2"/>
        <v>1942001.9892240153</v>
      </c>
      <c r="AY49" s="35">
        <f t="shared" si="2"/>
        <v>2047093.2710438108</v>
      </c>
      <c r="AZ49" s="35">
        <f t="shared" si="2"/>
        <v>2170143.8454051339</v>
      </c>
      <c r="BA49" s="35">
        <f t="shared" si="2"/>
        <v>2303483.4343770896</v>
      </c>
      <c r="BB49" s="35">
        <f t="shared" si="2"/>
        <v>2449218.4463983495</v>
      </c>
      <c r="BC49" s="35">
        <f t="shared" si="2"/>
        <v>2621874.3003838779</v>
      </c>
      <c r="BD49" s="35">
        <f t="shared" si="2"/>
        <v>2815906.884488672</v>
      </c>
      <c r="BE49" s="35">
        <f t="shared" si="2"/>
        <v>3022110.1323165786</v>
      </c>
      <c r="BF49" s="35">
        <f t="shared" si="2"/>
        <v>3182399.3190790303</v>
      </c>
      <c r="BG49" s="35">
        <f t="shared" si="2"/>
        <v>3312073.3927605795</v>
      </c>
      <c r="BH49" s="35">
        <f t="shared" si="2"/>
        <v>3454515.4921555016</v>
      </c>
      <c r="BI49" s="35">
        <f t="shared" si="2"/>
        <v>3639539.6404081848</v>
      </c>
      <c r="BJ49" s="35">
        <f t="shared" si="2"/>
        <v>3882090.6697468669</v>
      </c>
      <c r="BK49" s="35">
        <f t="shared" si="2"/>
        <v>4167876.5029240865</v>
      </c>
      <c r="BL49" s="35">
        <f t="shared" si="2"/>
        <v>4451653.9536884828</v>
      </c>
      <c r="BM49" s="35">
        <f t="shared" si="2"/>
        <v>4661249.4217121741</v>
      </c>
      <c r="BN49" s="35">
        <f t="shared" si="2"/>
        <v>4672452.9530278482</v>
      </c>
      <c r="BO49" s="35">
        <f t="shared" si="2"/>
        <v>4811260.3140554521</v>
      </c>
      <c r="BP49" s="35">
        <f t="shared" ref="BP49:BT49" si="3">SUM(BP11:BP48)</f>
        <v>5059868.7331369799</v>
      </c>
      <c r="BQ49" s="35">
        <f t="shared" si="3"/>
        <v>5403326.1650098655</v>
      </c>
      <c r="BR49" s="35">
        <f t="shared" si="3"/>
        <v>5780447.1342041828</v>
      </c>
      <c r="BS49" s="35">
        <f t="shared" si="3"/>
        <v>6225502.2386708604</v>
      </c>
      <c r="BT49" s="35">
        <f t="shared" si="3"/>
        <v>6731287.450301487</v>
      </c>
    </row>
    <row r="50" spans="1:73" x14ac:dyDescent="0.25">
      <c r="BT50">
        <f>BT49/BD49</f>
        <v>2.3904510079436778</v>
      </c>
    </row>
    <row r="51" spans="1:73" s="26" customFormat="1" x14ac:dyDescent="0.25">
      <c r="B51" s="25" t="s">
        <v>459</v>
      </c>
    </row>
    <row r="52" spans="1:73" x14ac:dyDescent="0.25">
      <c r="A52" s="10" t="s">
        <v>487</v>
      </c>
      <c r="B52" t="s">
        <v>486</v>
      </c>
      <c r="C52" s="10">
        <v>1947</v>
      </c>
      <c r="D52" s="10">
        <f>+C52+1</f>
        <v>1948</v>
      </c>
      <c r="E52" s="10">
        <f t="shared" ref="E52:BP52" si="4">+D52+1</f>
        <v>1949</v>
      </c>
      <c r="F52" s="10">
        <f t="shared" si="4"/>
        <v>1950</v>
      </c>
      <c r="G52" s="10">
        <f t="shared" si="4"/>
        <v>1951</v>
      </c>
      <c r="H52" s="10">
        <f t="shared" si="4"/>
        <v>1952</v>
      </c>
      <c r="I52" s="10">
        <f t="shared" si="4"/>
        <v>1953</v>
      </c>
      <c r="J52" s="10">
        <f t="shared" si="4"/>
        <v>1954</v>
      </c>
      <c r="K52" s="10">
        <f t="shared" si="4"/>
        <v>1955</v>
      </c>
      <c r="L52" s="10">
        <f t="shared" si="4"/>
        <v>1956</v>
      </c>
      <c r="M52" s="10">
        <f t="shared" si="4"/>
        <v>1957</v>
      </c>
      <c r="N52" s="10">
        <f t="shared" si="4"/>
        <v>1958</v>
      </c>
      <c r="O52" s="10">
        <f t="shared" si="4"/>
        <v>1959</v>
      </c>
      <c r="P52" s="10">
        <f t="shared" si="4"/>
        <v>1960</v>
      </c>
      <c r="Q52" s="10">
        <f t="shared" si="4"/>
        <v>1961</v>
      </c>
      <c r="R52" s="10">
        <f t="shared" si="4"/>
        <v>1962</v>
      </c>
      <c r="S52" s="10">
        <f t="shared" si="4"/>
        <v>1963</v>
      </c>
      <c r="T52" s="10">
        <f t="shared" si="4"/>
        <v>1964</v>
      </c>
      <c r="U52" s="10">
        <f t="shared" si="4"/>
        <v>1965</v>
      </c>
      <c r="V52" s="10">
        <f t="shared" si="4"/>
        <v>1966</v>
      </c>
      <c r="W52" s="10">
        <f t="shared" si="4"/>
        <v>1967</v>
      </c>
      <c r="X52" s="10">
        <f t="shared" si="4"/>
        <v>1968</v>
      </c>
      <c r="Y52" s="10">
        <f t="shared" si="4"/>
        <v>1969</v>
      </c>
      <c r="Z52" s="10">
        <f t="shared" si="4"/>
        <v>1970</v>
      </c>
      <c r="AA52" s="10">
        <f t="shared" si="4"/>
        <v>1971</v>
      </c>
      <c r="AB52" s="10">
        <f t="shared" si="4"/>
        <v>1972</v>
      </c>
      <c r="AC52" s="10">
        <f t="shared" si="4"/>
        <v>1973</v>
      </c>
      <c r="AD52" s="10">
        <f t="shared" si="4"/>
        <v>1974</v>
      </c>
      <c r="AE52" s="10">
        <f t="shared" si="4"/>
        <v>1975</v>
      </c>
      <c r="AF52" s="10">
        <f t="shared" si="4"/>
        <v>1976</v>
      </c>
      <c r="AG52" s="10">
        <f t="shared" si="4"/>
        <v>1977</v>
      </c>
      <c r="AH52" s="10">
        <f t="shared" si="4"/>
        <v>1978</v>
      </c>
      <c r="AI52" s="10">
        <f t="shared" si="4"/>
        <v>1979</v>
      </c>
      <c r="AJ52" s="10">
        <f t="shared" si="4"/>
        <v>1980</v>
      </c>
      <c r="AK52" s="10">
        <f t="shared" si="4"/>
        <v>1981</v>
      </c>
      <c r="AL52" s="10">
        <f t="shared" si="4"/>
        <v>1982</v>
      </c>
      <c r="AM52" s="10">
        <f t="shared" si="4"/>
        <v>1983</v>
      </c>
      <c r="AN52" s="10">
        <f t="shared" si="4"/>
        <v>1984</v>
      </c>
      <c r="AO52" s="10">
        <f t="shared" si="4"/>
        <v>1985</v>
      </c>
      <c r="AP52" s="10">
        <f t="shared" si="4"/>
        <v>1986</v>
      </c>
      <c r="AQ52" s="10">
        <f t="shared" si="4"/>
        <v>1987</v>
      </c>
      <c r="AR52" s="10">
        <f t="shared" si="4"/>
        <v>1988</v>
      </c>
      <c r="AS52" s="10">
        <f t="shared" si="4"/>
        <v>1989</v>
      </c>
      <c r="AT52" s="10">
        <f>+AS52+1</f>
        <v>1990</v>
      </c>
      <c r="AU52" s="10">
        <f t="shared" si="4"/>
        <v>1991</v>
      </c>
      <c r="AV52" s="10">
        <f t="shared" si="4"/>
        <v>1992</v>
      </c>
      <c r="AW52" s="10">
        <f t="shared" si="4"/>
        <v>1993</v>
      </c>
      <c r="AX52" s="10">
        <f t="shared" si="4"/>
        <v>1994</v>
      </c>
      <c r="AY52" s="10">
        <f t="shared" si="4"/>
        <v>1995</v>
      </c>
      <c r="AZ52" s="10">
        <f t="shared" si="4"/>
        <v>1996</v>
      </c>
      <c r="BA52" s="10">
        <f t="shared" si="4"/>
        <v>1997</v>
      </c>
      <c r="BB52" s="10">
        <f t="shared" si="4"/>
        <v>1998</v>
      </c>
      <c r="BC52" s="10">
        <f t="shared" si="4"/>
        <v>1999</v>
      </c>
      <c r="BD52" s="10">
        <f t="shared" si="4"/>
        <v>2000</v>
      </c>
      <c r="BE52" s="10">
        <f t="shared" si="4"/>
        <v>2001</v>
      </c>
      <c r="BF52" s="10">
        <f t="shared" si="4"/>
        <v>2002</v>
      </c>
      <c r="BG52" s="10">
        <f t="shared" si="4"/>
        <v>2003</v>
      </c>
      <c r="BH52" s="10">
        <f t="shared" si="4"/>
        <v>2004</v>
      </c>
      <c r="BI52" s="10">
        <f t="shared" si="4"/>
        <v>2005</v>
      </c>
      <c r="BJ52" s="10">
        <f t="shared" si="4"/>
        <v>2006</v>
      </c>
      <c r="BK52" s="10">
        <f t="shared" si="4"/>
        <v>2007</v>
      </c>
      <c r="BL52" s="10">
        <f t="shared" si="4"/>
        <v>2008</v>
      </c>
      <c r="BM52" s="10">
        <f t="shared" si="4"/>
        <v>2009</v>
      </c>
      <c r="BN52" s="10">
        <f>+BM52+1</f>
        <v>2010</v>
      </c>
      <c r="BO52" s="10">
        <f t="shared" si="4"/>
        <v>2011</v>
      </c>
      <c r="BP52" s="10">
        <f t="shared" si="4"/>
        <v>2012</v>
      </c>
      <c r="BQ52" s="10">
        <f t="shared" ref="BQ52:BT52" si="5">+BP52+1</f>
        <v>2013</v>
      </c>
      <c r="BR52" s="10">
        <f t="shared" si="5"/>
        <v>2014</v>
      </c>
      <c r="BS52" s="10">
        <f t="shared" si="5"/>
        <v>2015</v>
      </c>
      <c r="BT52" s="10">
        <f t="shared" si="5"/>
        <v>2016</v>
      </c>
    </row>
    <row r="53" spans="1:73" x14ac:dyDescent="0.25">
      <c r="A53" t="s">
        <v>462</v>
      </c>
      <c r="B53">
        <v>4</v>
      </c>
      <c r="C53" s="35">
        <f>+C30+C31+C32+C33+C34+C35+C36+C37</f>
        <v>0</v>
      </c>
      <c r="D53" s="35">
        <f t="shared" ref="D53:BO53" si="6">+D30+D31+D32+D33+D34+D35+D36+D37</f>
        <v>0</v>
      </c>
      <c r="E53" s="35">
        <f t="shared" si="6"/>
        <v>0</v>
      </c>
      <c r="F53" s="35">
        <f t="shared" si="6"/>
        <v>0</v>
      </c>
      <c r="G53" s="35">
        <f t="shared" si="6"/>
        <v>0</v>
      </c>
      <c r="H53" s="35">
        <f t="shared" si="6"/>
        <v>0</v>
      </c>
      <c r="I53" s="35">
        <f t="shared" si="6"/>
        <v>0</v>
      </c>
      <c r="J53" s="35">
        <f t="shared" si="6"/>
        <v>0</v>
      </c>
      <c r="K53" s="35">
        <f t="shared" si="6"/>
        <v>0</v>
      </c>
      <c r="L53" s="35">
        <f t="shared" si="6"/>
        <v>0</v>
      </c>
      <c r="M53" s="35">
        <f t="shared" si="6"/>
        <v>0</v>
      </c>
      <c r="N53" s="35">
        <f t="shared" si="6"/>
        <v>0</v>
      </c>
      <c r="O53" s="35">
        <f t="shared" si="6"/>
        <v>2.9013715859341069E-4</v>
      </c>
      <c r="P53" s="35">
        <f t="shared" si="6"/>
        <v>2.5806295250615568E-3</v>
      </c>
      <c r="Q53" s="35">
        <f t="shared" si="6"/>
        <v>3.1932237310648232E-2</v>
      </c>
      <c r="R53" s="35">
        <f t="shared" si="6"/>
        <v>7.7843692442006007E-2</v>
      </c>
      <c r="S53" s="35">
        <f t="shared" si="6"/>
        <v>0.16029731363592187</v>
      </c>
      <c r="T53" s="35">
        <f t="shared" si="6"/>
        <v>0.4646813819012009</v>
      </c>
      <c r="U53" s="35">
        <f t="shared" si="6"/>
        <v>0.84988201732788526</v>
      </c>
      <c r="V53" s="35">
        <f t="shared" si="6"/>
        <v>1.3970366803821399</v>
      </c>
      <c r="W53" s="35">
        <f t="shared" si="6"/>
        <v>2.6595864634538113</v>
      </c>
      <c r="X53" s="35">
        <f t="shared" si="6"/>
        <v>4.1328874980053598</v>
      </c>
      <c r="Y53" s="35">
        <f t="shared" si="6"/>
        <v>5.6269291318843075</v>
      </c>
      <c r="Z53" s="35">
        <f t="shared" si="6"/>
        <v>7.7744818843368639</v>
      </c>
      <c r="AA53" s="35">
        <f t="shared" si="6"/>
        <v>10.174480985288357</v>
      </c>
      <c r="AB53" s="35">
        <f t="shared" si="6"/>
        <v>13.469580274970562</v>
      </c>
      <c r="AC53" s="35">
        <f t="shared" si="6"/>
        <v>19.274560149681815</v>
      </c>
      <c r="AD53" s="35">
        <f t="shared" si="6"/>
        <v>24.05670021933555</v>
      </c>
      <c r="AE53" s="35">
        <f t="shared" si="6"/>
        <v>30.987183232024677</v>
      </c>
      <c r="AF53" s="35">
        <f t="shared" si="6"/>
        <v>35.870388289496674</v>
      </c>
      <c r="AG53" s="35">
        <f t="shared" si="6"/>
        <v>45.979223016656505</v>
      </c>
      <c r="AH53" s="35">
        <f t="shared" si="6"/>
        <v>63.17918559889376</v>
      </c>
      <c r="AI53" s="35">
        <f t="shared" si="6"/>
        <v>105.67427343179727</v>
      </c>
      <c r="AJ53" s="35">
        <f t="shared" si="6"/>
        <v>171.68346383018184</v>
      </c>
      <c r="AK53" s="35">
        <f t="shared" si="6"/>
        <v>273.93938826525329</v>
      </c>
      <c r="AL53" s="35">
        <f t="shared" si="6"/>
        <v>430.27289636601449</v>
      </c>
      <c r="AM53" s="35">
        <f t="shared" si="6"/>
        <v>599.36561843712582</v>
      </c>
      <c r="AN53" s="35">
        <f t="shared" si="6"/>
        <v>872.56039619147327</v>
      </c>
      <c r="AO53" s="35">
        <f t="shared" si="6"/>
        <v>1353.3493860907442</v>
      </c>
      <c r="AP53" s="35">
        <f t="shared" si="6"/>
        <v>1876.7203304706265</v>
      </c>
      <c r="AQ53" s="35">
        <f t="shared" si="6"/>
        <v>2378.3463171808194</v>
      </c>
      <c r="AR53" s="35">
        <f t="shared" si="6"/>
        <v>3001.878929114042</v>
      </c>
      <c r="AS53" s="35">
        <f t="shared" si="6"/>
        <v>3622.3663353654492</v>
      </c>
      <c r="AT53" s="35">
        <f t="shared" si="6"/>
        <v>4382.8008631830053</v>
      </c>
      <c r="AU53" s="35">
        <f t="shared" si="6"/>
        <v>4882.8792357987204</v>
      </c>
      <c r="AV53" s="35">
        <f t="shared" si="6"/>
        <v>5385.9486337903336</v>
      </c>
      <c r="AW53" s="35">
        <f t="shared" si="6"/>
        <v>6441.8593294454486</v>
      </c>
      <c r="AX53" s="35">
        <f t="shared" si="6"/>
        <v>7946.807595666065</v>
      </c>
      <c r="AY53" s="35">
        <f t="shared" si="6"/>
        <v>9840.6756167789008</v>
      </c>
      <c r="AZ53" s="35">
        <f t="shared" si="6"/>
        <v>13373.681318443369</v>
      </c>
      <c r="BA53" s="35">
        <f t="shared" si="6"/>
        <v>18752.833311354694</v>
      </c>
      <c r="BB53" s="35">
        <f t="shared" si="6"/>
        <v>26840.509954824316</v>
      </c>
      <c r="BC53" s="35">
        <f t="shared" si="6"/>
        <v>38593.935919152347</v>
      </c>
      <c r="BD53" s="35">
        <f t="shared" si="6"/>
        <v>55024.838470336254</v>
      </c>
      <c r="BE53" s="35">
        <f t="shared" si="6"/>
        <v>72211.053915762444</v>
      </c>
      <c r="BF53" s="35">
        <f t="shared" si="6"/>
        <v>84521.42688681242</v>
      </c>
      <c r="BG53" s="35">
        <f t="shared" si="6"/>
        <v>94294.512973522214</v>
      </c>
      <c r="BH53" s="35">
        <f t="shared" si="6"/>
        <v>104522.20964078579</v>
      </c>
      <c r="BI53" s="35">
        <f t="shared" si="6"/>
        <v>116395.80533595012</v>
      </c>
      <c r="BJ53" s="35">
        <f t="shared" si="6"/>
        <v>129521.67587751031</v>
      </c>
      <c r="BK53" s="35">
        <f t="shared" si="6"/>
        <v>149898.283464379</v>
      </c>
      <c r="BL53" s="35">
        <f t="shared" si="6"/>
        <v>171702.36387833371</v>
      </c>
      <c r="BM53" s="35">
        <f t="shared" si="6"/>
        <v>190845.15392802045</v>
      </c>
      <c r="BN53" s="35">
        <f t="shared" si="6"/>
        <v>204045.55041787087</v>
      </c>
      <c r="BO53" s="35">
        <f t="shared" si="6"/>
        <v>220606.85766366083</v>
      </c>
      <c r="BP53" s="35">
        <f t="shared" ref="BP53:BT53" si="7">+BP30+BP31+BP32+BP33+BP34+BP35+BP36+BP37</f>
        <v>230389.08697645681</v>
      </c>
      <c r="BQ53" s="35">
        <f t="shared" si="7"/>
        <v>242376.42359914258</v>
      </c>
      <c r="BR53" s="35">
        <f t="shared" si="7"/>
        <v>250714.86119680948</v>
      </c>
      <c r="BS53" s="35">
        <f t="shared" si="7"/>
        <v>257875.28759791615</v>
      </c>
      <c r="BT53" s="35">
        <f t="shared" si="7"/>
        <v>259765.28279116485</v>
      </c>
      <c r="BU53" s="35">
        <f>+BT53/AJ53</f>
        <v>1513.0477740599865</v>
      </c>
    </row>
    <row r="54" spans="1:73" x14ac:dyDescent="0.25">
      <c r="A54" t="s">
        <v>463</v>
      </c>
      <c r="B54">
        <v>5</v>
      </c>
      <c r="C54" s="35">
        <f>+C38</f>
        <v>64.206703545113555</v>
      </c>
      <c r="D54" s="35">
        <f t="shared" ref="D54:BO54" si="8">+D38</f>
        <v>69.704638312836735</v>
      </c>
      <c r="E54" s="35">
        <f t="shared" si="8"/>
        <v>75.233864055289601</v>
      </c>
      <c r="F54" s="35">
        <f t="shared" si="8"/>
        <v>79.342305265051991</v>
      </c>
      <c r="G54" s="35">
        <f t="shared" si="8"/>
        <v>86.035749736019881</v>
      </c>
      <c r="H54" s="35">
        <f t="shared" si="8"/>
        <v>95.803302212108306</v>
      </c>
      <c r="I54" s="35">
        <f t="shared" si="8"/>
        <v>111.74121834748414</v>
      </c>
      <c r="J54" s="35">
        <f t="shared" si="8"/>
        <v>134.82754559455191</v>
      </c>
      <c r="K54" s="35">
        <f t="shared" si="8"/>
        <v>152.92183928677412</v>
      </c>
      <c r="L54" s="35">
        <f t="shared" si="8"/>
        <v>174.64540776569095</v>
      </c>
      <c r="M54" s="35">
        <f t="shared" si="8"/>
        <v>200.0151969716712</v>
      </c>
      <c r="N54" s="35">
        <f t="shared" si="8"/>
        <v>236.43026454853202</v>
      </c>
      <c r="O54" s="35">
        <f t="shared" si="8"/>
        <v>269.82309100057444</v>
      </c>
      <c r="P54" s="35">
        <f t="shared" si="8"/>
        <v>326.81159851321246</v>
      </c>
      <c r="Q54" s="35">
        <f t="shared" si="8"/>
        <v>395.63154241616428</v>
      </c>
      <c r="R54" s="35">
        <f t="shared" si="8"/>
        <v>479.35606183523316</v>
      </c>
      <c r="S54" s="35">
        <f t="shared" si="8"/>
        <v>561.54412430630623</v>
      </c>
      <c r="T54" s="35">
        <f t="shared" si="8"/>
        <v>644.16338150394336</v>
      </c>
      <c r="U54" s="35">
        <f t="shared" si="8"/>
        <v>722.76308301271604</v>
      </c>
      <c r="V54" s="35">
        <f t="shared" si="8"/>
        <v>856.25127253016785</v>
      </c>
      <c r="W54" s="35">
        <f t="shared" si="8"/>
        <v>1003.6697982006184</v>
      </c>
      <c r="X54" s="35">
        <f t="shared" si="8"/>
        <v>1158.3195103770138</v>
      </c>
      <c r="Y54" s="35">
        <f t="shared" si="8"/>
        <v>1315.5555824933206</v>
      </c>
      <c r="Z54" s="35">
        <f t="shared" si="8"/>
        <v>1518.3341654274964</v>
      </c>
      <c r="AA54" s="35">
        <f t="shared" si="8"/>
        <v>1720.565645785432</v>
      </c>
      <c r="AB54" s="35">
        <f t="shared" si="8"/>
        <v>1870.1093280776543</v>
      </c>
      <c r="AC54" s="35">
        <f t="shared" si="8"/>
        <v>1975.646192259087</v>
      </c>
      <c r="AD54" s="35">
        <f t="shared" si="8"/>
        <v>2150.3818102724513</v>
      </c>
      <c r="AE54" s="35">
        <f t="shared" si="8"/>
        <v>2308.9378924909224</v>
      </c>
      <c r="AF54" s="35">
        <f t="shared" si="8"/>
        <v>2457.2557310447705</v>
      </c>
      <c r="AG54" s="35">
        <f t="shared" si="8"/>
        <v>2670.2109436878109</v>
      </c>
      <c r="AH54" s="35">
        <f t="shared" si="8"/>
        <v>3019.5580187484802</v>
      </c>
      <c r="AI54" s="35">
        <f t="shared" si="8"/>
        <v>3487.4585914463519</v>
      </c>
      <c r="AJ54" s="35">
        <f t="shared" si="8"/>
        <v>4170.9382741380441</v>
      </c>
      <c r="AK54" s="35">
        <f t="shared" si="8"/>
        <v>5185.3120523167427</v>
      </c>
      <c r="AL54" s="35">
        <f t="shared" si="8"/>
        <v>6196.9534639576996</v>
      </c>
      <c r="AM54" s="35">
        <f t="shared" si="8"/>
        <v>7119.0534542773303</v>
      </c>
      <c r="AN54" s="35">
        <f t="shared" si="8"/>
        <v>8236.4778817446768</v>
      </c>
      <c r="AO54" s="35">
        <f t="shared" si="8"/>
        <v>9118.8749034748434</v>
      </c>
      <c r="AP54" s="35">
        <f t="shared" si="8"/>
        <v>10077.207272377716</v>
      </c>
      <c r="AQ54" s="35">
        <f t="shared" si="8"/>
        <v>11241.752293275118</v>
      </c>
      <c r="AR54" s="35">
        <f t="shared" si="8"/>
        <v>12421.73703150152</v>
      </c>
      <c r="AS54" s="35">
        <f t="shared" si="8"/>
        <v>13952.698635891182</v>
      </c>
      <c r="AT54" s="35">
        <f t="shared" si="8"/>
        <v>15464.329382871658</v>
      </c>
      <c r="AU54" s="35">
        <f t="shared" si="8"/>
        <v>17154.381949450028</v>
      </c>
      <c r="AV54" s="35">
        <f t="shared" si="8"/>
        <v>18781.493663857087</v>
      </c>
      <c r="AW54" s="35">
        <f t="shared" si="8"/>
        <v>20859.692905251497</v>
      </c>
      <c r="AX54" s="35">
        <f t="shared" si="8"/>
        <v>23146.431937194349</v>
      </c>
      <c r="AY54" s="35">
        <f t="shared" si="8"/>
        <v>26597.679965934549</v>
      </c>
      <c r="AZ54" s="35">
        <f t="shared" si="8"/>
        <v>31167.636153529082</v>
      </c>
      <c r="BA54" s="35">
        <f t="shared" si="8"/>
        <v>37127.511983933669</v>
      </c>
      <c r="BB54" s="35">
        <f t="shared" si="8"/>
        <v>44430.9573388758</v>
      </c>
      <c r="BC54" s="35">
        <f t="shared" si="8"/>
        <v>54088.907761086564</v>
      </c>
      <c r="BD54" s="35">
        <f t="shared" si="8"/>
        <v>67985.491281971525</v>
      </c>
      <c r="BE54" s="35">
        <f t="shared" si="8"/>
        <v>88763.362599116532</v>
      </c>
      <c r="BF54" s="35">
        <f t="shared" si="8"/>
        <v>108081.13506138299</v>
      </c>
      <c r="BG54" s="35">
        <f t="shared" si="8"/>
        <v>122601.0909285446</v>
      </c>
      <c r="BH54" s="35">
        <f t="shared" si="8"/>
        <v>142286.64291767369</v>
      </c>
      <c r="BI54" s="35">
        <f t="shared" si="8"/>
        <v>167698.85463230766</v>
      </c>
      <c r="BJ54" s="35">
        <f t="shared" si="8"/>
        <v>194930.64335246751</v>
      </c>
      <c r="BK54" s="35">
        <f t="shared" si="8"/>
        <v>230899.21318753593</v>
      </c>
      <c r="BL54" s="35">
        <f t="shared" si="8"/>
        <v>276422.61321290268</v>
      </c>
      <c r="BM54" s="35">
        <f t="shared" si="8"/>
        <v>320910.22557954327</v>
      </c>
      <c r="BN54" s="35">
        <f t="shared" si="8"/>
        <v>357735.89625420264</v>
      </c>
      <c r="BO54" s="35">
        <f t="shared" si="8"/>
        <v>410222.99057808897</v>
      </c>
      <c r="BP54" s="35">
        <f t="shared" ref="BP54:BT54" si="9">+BP38</f>
        <v>459790.44122848322</v>
      </c>
      <c r="BQ54" s="35">
        <f t="shared" si="9"/>
        <v>520806.68735518365</v>
      </c>
      <c r="BR54" s="35">
        <f t="shared" si="9"/>
        <v>599402.20911009761</v>
      </c>
      <c r="BS54" s="35">
        <f t="shared" si="9"/>
        <v>703293.50141687621</v>
      </c>
      <c r="BT54" s="35">
        <f t="shared" si="9"/>
        <v>850146.4613859168</v>
      </c>
      <c r="BU54" s="35">
        <f t="shared" ref="BU54:BU75" si="10">+BT54/AJ54</f>
        <v>203.82619101732115</v>
      </c>
    </row>
    <row r="55" spans="1:73" x14ac:dyDescent="0.25">
      <c r="A55" t="s">
        <v>464</v>
      </c>
      <c r="B55">
        <v>6</v>
      </c>
      <c r="C55" s="35">
        <f>+C40+C41</f>
        <v>86.995739173177839</v>
      </c>
      <c r="D55" s="35">
        <f t="shared" ref="D55:BO55" si="11">+D40+D41</f>
        <v>116.14970969330476</v>
      </c>
      <c r="E55" s="35">
        <f t="shared" si="11"/>
        <v>142.4723819309244</v>
      </c>
      <c r="F55" s="35">
        <f t="shared" si="11"/>
        <v>160.85925797976864</v>
      </c>
      <c r="G55" s="35">
        <f t="shared" si="11"/>
        <v>183.71177878878314</v>
      </c>
      <c r="H55" s="35">
        <f t="shared" si="11"/>
        <v>211.89495138357881</v>
      </c>
      <c r="I55" s="35">
        <f t="shared" si="11"/>
        <v>235.26520186702041</v>
      </c>
      <c r="J55" s="35">
        <f t="shared" si="11"/>
        <v>250.39070672544864</v>
      </c>
      <c r="K55" s="35">
        <f t="shared" si="11"/>
        <v>266.23177073490717</v>
      </c>
      <c r="L55" s="35">
        <f t="shared" si="11"/>
        <v>292.92830833314503</v>
      </c>
      <c r="M55" s="35">
        <f t="shared" si="11"/>
        <v>322.98861969637539</v>
      </c>
      <c r="N55" s="35">
        <f t="shared" si="11"/>
        <v>349.80727738906779</v>
      </c>
      <c r="O55" s="35">
        <f t="shared" si="11"/>
        <v>366.35915182832679</v>
      </c>
      <c r="P55" s="35">
        <f t="shared" si="11"/>
        <v>393.87159642037051</v>
      </c>
      <c r="Q55" s="35">
        <f t="shared" si="11"/>
        <v>435.70860488111032</v>
      </c>
      <c r="R55" s="35">
        <f t="shared" si="11"/>
        <v>483.153118646461</v>
      </c>
      <c r="S55" s="35">
        <f t="shared" si="11"/>
        <v>531.8749833389121</v>
      </c>
      <c r="T55" s="35">
        <f t="shared" si="11"/>
        <v>600.82404823097454</v>
      </c>
      <c r="U55" s="35">
        <f t="shared" si="11"/>
        <v>682.11609736332593</v>
      </c>
      <c r="V55" s="35">
        <f t="shared" si="11"/>
        <v>772.36144045368655</v>
      </c>
      <c r="W55" s="35">
        <f t="shared" si="11"/>
        <v>886.22065264079083</v>
      </c>
      <c r="X55" s="35">
        <f t="shared" si="11"/>
        <v>1062.3537742114368</v>
      </c>
      <c r="Y55" s="35">
        <f t="shared" si="11"/>
        <v>1221.2620939958288</v>
      </c>
      <c r="Z55" s="35">
        <f t="shared" si="11"/>
        <v>1425.9175183451255</v>
      </c>
      <c r="AA55" s="35">
        <f t="shared" si="11"/>
        <v>1663.8915938190787</v>
      </c>
      <c r="AB55" s="35">
        <f t="shared" si="11"/>
        <v>2029.1869221304623</v>
      </c>
      <c r="AC55" s="35">
        <f t="shared" si="11"/>
        <v>2601.1572093195086</v>
      </c>
      <c r="AD55" s="35">
        <f t="shared" si="11"/>
        <v>3254.7364005940885</v>
      </c>
      <c r="AE55" s="35">
        <f t="shared" si="11"/>
        <v>4092.5767874417825</v>
      </c>
      <c r="AF55" s="35">
        <f t="shared" si="11"/>
        <v>5150.1894379087498</v>
      </c>
      <c r="AG55" s="35">
        <f t="shared" si="11"/>
        <v>6542.0423286325149</v>
      </c>
      <c r="AH55" s="35">
        <f t="shared" si="11"/>
        <v>8008.6180633689437</v>
      </c>
      <c r="AI55" s="35">
        <f t="shared" si="11"/>
        <v>9779.4331693558488</v>
      </c>
      <c r="AJ55" s="35">
        <f t="shared" si="11"/>
        <v>11760.911727666646</v>
      </c>
      <c r="AK55" s="35">
        <f t="shared" si="11"/>
        <v>13704.61093505692</v>
      </c>
      <c r="AL55" s="35">
        <f t="shared" si="11"/>
        <v>15881.996233610898</v>
      </c>
      <c r="AM55" s="35">
        <f t="shared" si="11"/>
        <v>18695.644085233325</v>
      </c>
      <c r="AN55" s="35">
        <f t="shared" si="11"/>
        <v>21653.084351309619</v>
      </c>
      <c r="AO55" s="35">
        <f t="shared" si="11"/>
        <v>24664.62687230415</v>
      </c>
      <c r="AP55" s="35">
        <f t="shared" si="11"/>
        <v>27390.573902050273</v>
      </c>
      <c r="AQ55" s="35">
        <f t="shared" si="11"/>
        <v>30651.154750958885</v>
      </c>
      <c r="AR55" s="35">
        <f t="shared" si="11"/>
        <v>34765.33210867786</v>
      </c>
      <c r="AS55" s="35">
        <f t="shared" si="11"/>
        <v>38985.499443295819</v>
      </c>
      <c r="AT55" s="35">
        <f t="shared" si="11"/>
        <v>43249.254645967478</v>
      </c>
      <c r="AU55" s="35">
        <f t="shared" si="11"/>
        <v>48412.023102478182</v>
      </c>
      <c r="AV55" s="35">
        <f t="shared" si="11"/>
        <v>53949.864248790473</v>
      </c>
      <c r="AW55" s="35">
        <f t="shared" si="11"/>
        <v>60400.361652426436</v>
      </c>
      <c r="AX55" s="35">
        <f t="shared" si="11"/>
        <v>67250.131126708497</v>
      </c>
      <c r="AY55" s="35">
        <f t="shared" si="11"/>
        <v>72324.977865532914</v>
      </c>
      <c r="AZ55" s="35">
        <f t="shared" si="11"/>
        <v>77661.448606140562</v>
      </c>
      <c r="BA55" s="35">
        <f t="shared" si="11"/>
        <v>83587.029465511485</v>
      </c>
      <c r="BB55" s="35">
        <f t="shared" si="11"/>
        <v>89786.301717658615</v>
      </c>
      <c r="BC55" s="35">
        <f t="shared" si="11"/>
        <v>97661.205142937746</v>
      </c>
      <c r="BD55" s="35">
        <f t="shared" si="11"/>
        <v>106890.25193642368</v>
      </c>
      <c r="BE55" s="35">
        <f t="shared" si="11"/>
        <v>118715.24066350312</v>
      </c>
      <c r="BF55" s="35">
        <f t="shared" si="11"/>
        <v>132633.83883196185</v>
      </c>
      <c r="BG55" s="35">
        <f t="shared" si="11"/>
        <v>150360.90208985022</v>
      </c>
      <c r="BH55" s="35">
        <f t="shared" si="11"/>
        <v>171291.91847923747</v>
      </c>
      <c r="BI55" s="35">
        <f t="shared" si="11"/>
        <v>194041.69657348469</v>
      </c>
      <c r="BJ55" s="35">
        <f t="shared" si="11"/>
        <v>221655.8796484975</v>
      </c>
      <c r="BK55" s="35">
        <f t="shared" si="11"/>
        <v>249454.25586014331</v>
      </c>
      <c r="BL55" s="35">
        <f t="shared" si="11"/>
        <v>282825.05995894806</v>
      </c>
      <c r="BM55" s="35">
        <f t="shared" si="11"/>
        <v>315629.12363468332</v>
      </c>
      <c r="BN55" s="35">
        <f t="shared" si="11"/>
        <v>341015.19194400101</v>
      </c>
      <c r="BO55" s="35">
        <f t="shared" si="11"/>
        <v>366859.38468981872</v>
      </c>
      <c r="BP55" s="35">
        <f t="shared" ref="BP55:BT55" si="12">+BP40+BP41</f>
        <v>394491.3745492876</v>
      </c>
      <c r="BQ55" s="35">
        <f t="shared" si="12"/>
        <v>424516.41736119369</v>
      </c>
      <c r="BR55" s="35">
        <f t="shared" si="12"/>
        <v>455404.63774114207</v>
      </c>
      <c r="BS55" s="35">
        <f t="shared" si="12"/>
        <v>482143.70263670583</v>
      </c>
      <c r="BT55" s="35">
        <f t="shared" si="12"/>
        <v>511258.47632637376</v>
      </c>
      <c r="BU55" s="35">
        <f t="shared" si="10"/>
        <v>43.470990018884102</v>
      </c>
    </row>
    <row r="56" spans="1:73" x14ac:dyDescent="0.25">
      <c r="A56" t="s">
        <v>465</v>
      </c>
      <c r="B56">
        <v>9</v>
      </c>
      <c r="C56" s="35">
        <f>+C42</f>
        <v>211.77050452116202</v>
      </c>
      <c r="D56" s="35">
        <f t="shared" ref="D56:BO56" si="13">+D42</f>
        <v>265.32487359822807</v>
      </c>
      <c r="E56" s="35">
        <f t="shared" si="13"/>
        <v>321.086072140282</v>
      </c>
      <c r="F56" s="35">
        <f t="shared" si="13"/>
        <v>362.55691246644142</v>
      </c>
      <c r="G56" s="35">
        <f t="shared" si="13"/>
        <v>416.89750726596952</v>
      </c>
      <c r="H56" s="35">
        <f t="shared" si="13"/>
        <v>478.99257634292655</v>
      </c>
      <c r="I56" s="35">
        <f t="shared" si="13"/>
        <v>539.93741176050787</v>
      </c>
      <c r="J56" s="35">
        <f t="shared" si="13"/>
        <v>601.24942138036124</v>
      </c>
      <c r="K56" s="35">
        <f t="shared" si="13"/>
        <v>617.36928875494596</v>
      </c>
      <c r="L56" s="35">
        <f t="shared" si="13"/>
        <v>670.29502572413026</v>
      </c>
      <c r="M56" s="35">
        <f t="shared" si="13"/>
        <v>730.88470479720002</v>
      </c>
      <c r="N56" s="35">
        <f t="shared" si="13"/>
        <v>794.65562956750637</v>
      </c>
      <c r="O56" s="35">
        <f t="shared" si="13"/>
        <v>830.17281865410519</v>
      </c>
      <c r="P56" s="35">
        <f t="shared" si="13"/>
        <v>871.71241271486633</v>
      </c>
      <c r="Q56" s="35">
        <f t="shared" si="13"/>
        <v>913.92556637511063</v>
      </c>
      <c r="R56" s="35">
        <f t="shared" si="13"/>
        <v>947.12950268921873</v>
      </c>
      <c r="S56" s="35">
        <f t="shared" si="13"/>
        <v>965.53300864655012</v>
      </c>
      <c r="T56" s="35">
        <f t="shared" si="13"/>
        <v>993.15253645249777</v>
      </c>
      <c r="U56" s="35">
        <f t="shared" si="13"/>
        <v>1025.5573098584632</v>
      </c>
      <c r="V56" s="35">
        <f t="shared" si="13"/>
        <v>1084.1932004023372</v>
      </c>
      <c r="W56" s="35">
        <f t="shared" si="13"/>
        <v>1167.1504365958751</v>
      </c>
      <c r="X56" s="35">
        <f t="shared" si="13"/>
        <v>1268.8829898632412</v>
      </c>
      <c r="Y56" s="35">
        <f t="shared" si="13"/>
        <v>1359.0259117499008</v>
      </c>
      <c r="Z56" s="35">
        <f t="shared" si="13"/>
        <v>1452.2655958938019</v>
      </c>
      <c r="AA56" s="35">
        <f t="shared" si="13"/>
        <v>1563.294301832344</v>
      </c>
      <c r="AB56" s="35">
        <f t="shared" si="13"/>
        <v>1697.4624213418647</v>
      </c>
      <c r="AC56" s="35">
        <f t="shared" si="13"/>
        <v>2048.7710667223519</v>
      </c>
      <c r="AD56" s="35">
        <f t="shared" si="13"/>
        <v>2424.6258474953652</v>
      </c>
      <c r="AE56" s="35">
        <f t="shared" si="13"/>
        <v>3012.4985351552095</v>
      </c>
      <c r="AF56" s="35">
        <f t="shared" si="13"/>
        <v>3635.7999633458344</v>
      </c>
      <c r="AG56" s="35">
        <f t="shared" si="13"/>
        <v>4442.9668976961439</v>
      </c>
      <c r="AH56" s="35">
        <f t="shared" si="13"/>
        <v>6090.9231098512664</v>
      </c>
      <c r="AI56" s="35">
        <f t="shared" si="13"/>
        <v>7890.8161785520006</v>
      </c>
      <c r="AJ56" s="35">
        <f t="shared" si="13"/>
        <v>9855.2721486007395</v>
      </c>
      <c r="AK56" s="35">
        <f t="shared" si="13"/>
        <v>11866.648935631249</v>
      </c>
      <c r="AL56" s="35">
        <f t="shared" si="13"/>
        <v>13828.648236247964</v>
      </c>
      <c r="AM56" s="35">
        <f t="shared" si="13"/>
        <v>15633.229832406767</v>
      </c>
      <c r="AN56" s="35">
        <f t="shared" si="13"/>
        <v>17304.084176867837</v>
      </c>
      <c r="AO56" s="35">
        <f t="shared" si="13"/>
        <v>19519.406265384303</v>
      </c>
      <c r="AP56" s="35">
        <f t="shared" si="13"/>
        <v>21689.406067147371</v>
      </c>
      <c r="AQ56" s="35">
        <f t="shared" si="13"/>
        <v>24142.194323612493</v>
      </c>
      <c r="AR56" s="35">
        <f t="shared" si="13"/>
        <v>26735.128746374714</v>
      </c>
      <c r="AS56" s="35">
        <f t="shared" si="13"/>
        <v>29161.142355645461</v>
      </c>
      <c r="AT56" s="35">
        <f t="shared" si="13"/>
        <v>32908.053337317186</v>
      </c>
      <c r="AU56" s="35">
        <f t="shared" si="13"/>
        <v>37096.316422657721</v>
      </c>
      <c r="AV56" s="35">
        <f t="shared" si="13"/>
        <v>41140.361337968716</v>
      </c>
      <c r="AW56" s="35">
        <f t="shared" si="13"/>
        <v>45397.895762471206</v>
      </c>
      <c r="AX56" s="35">
        <f t="shared" si="13"/>
        <v>49115.308078086353</v>
      </c>
      <c r="AY56" s="35">
        <f t="shared" si="13"/>
        <v>52670.919431625531</v>
      </c>
      <c r="AZ56" s="35">
        <f t="shared" si="13"/>
        <v>57347.500511387763</v>
      </c>
      <c r="BA56" s="35">
        <f t="shared" si="13"/>
        <v>61946.654595799606</v>
      </c>
      <c r="BB56" s="35">
        <f t="shared" si="13"/>
        <v>64529.410921406758</v>
      </c>
      <c r="BC56" s="35">
        <f t="shared" si="13"/>
        <v>66918.64010744424</v>
      </c>
      <c r="BD56" s="35">
        <f t="shared" si="13"/>
        <v>69530.87803545015</v>
      </c>
      <c r="BE56" s="35">
        <f t="shared" si="13"/>
        <v>73444.050368994009</v>
      </c>
      <c r="BF56" s="35">
        <f t="shared" si="13"/>
        <v>77982.963014035631</v>
      </c>
      <c r="BG56" s="35">
        <f t="shared" si="13"/>
        <v>82792.386000482526</v>
      </c>
      <c r="BH56" s="35">
        <f t="shared" si="13"/>
        <v>87007.109748961375</v>
      </c>
      <c r="BI56" s="35">
        <f t="shared" si="13"/>
        <v>92661.432049386116</v>
      </c>
      <c r="BJ56" s="35">
        <f t="shared" si="13"/>
        <v>98838.283008294165</v>
      </c>
      <c r="BK56" s="35">
        <f t="shared" si="13"/>
        <v>105930.54378493858</v>
      </c>
      <c r="BL56" s="35">
        <f t="shared" si="13"/>
        <v>115682.07027550742</v>
      </c>
      <c r="BM56" s="35">
        <f t="shared" si="13"/>
        <v>125577.86004026137</v>
      </c>
      <c r="BN56" s="35">
        <f t="shared" si="13"/>
        <v>130621.84893482608</v>
      </c>
      <c r="BO56" s="35">
        <f t="shared" si="13"/>
        <v>137881.69729455942</v>
      </c>
      <c r="BP56" s="35">
        <f t="shared" ref="BP56:BT56" si="14">+BP42</f>
        <v>147152.57659087295</v>
      </c>
      <c r="BQ56" s="35">
        <f t="shared" si="14"/>
        <v>160921.23123842367</v>
      </c>
      <c r="BR56" s="35">
        <f t="shared" si="14"/>
        <v>173463.96051700521</v>
      </c>
      <c r="BS56" s="35">
        <f t="shared" si="14"/>
        <v>188507.30653827669</v>
      </c>
      <c r="BT56" s="35">
        <f t="shared" si="14"/>
        <v>203851.53363489814</v>
      </c>
      <c r="BU56" s="35">
        <f t="shared" si="10"/>
        <v>20.684515918095794</v>
      </c>
    </row>
    <row r="57" spans="1:73" x14ac:dyDescent="0.25">
      <c r="A57" t="s">
        <v>466</v>
      </c>
      <c r="B57">
        <v>10</v>
      </c>
      <c r="C57" s="35">
        <f>+C39</f>
        <v>65.506751807691685</v>
      </c>
      <c r="D57" s="35">
        <f t="shared" ref="D57:BO57" si="15">+D39</f>
        <v>82.136455256014699</v>
      </c>
      <c r="E57" s="35">
        <f t="shared" si="15"/>
        <v>100.40334226433137</v>
      </c>
      <c r="F57" s="35">
        <f t="shared" si="15"/>
        <v>113.45327640644474</v>
      </c>
      <c r="G57" s="35">
        <f t="shared" si="15"/>
        <v>126.281217921623</v>
      </c>
      <c r="H57" s="35">
        <f t="shared" si="15"/>
        <v>139.09700280659055</v>
      </c>
      <c r="I57" s="35">
        <f t="shared" si="15"/>
        <v>151.042514417718</v>
      </c>
      <c r="J57" s="35">
        <f t="shared" si="15"/>
        <v>171.76043647888471</v>
      </c>
      <c r="K57" s="35">
        <f t="shared" si="15"/>
        <v>190.82054725905539</v>
      </c>
      <c r="L57" s="35">
        <f t="shared" si="15"/>
        <v>209.44845745957753</v>
      </c>
      <c r="M57" s="35">
        <f t="shared" si="15"/>
        <v>224.9944405364021</v>
      </c>
      <c r="N57" s="35">
        <f t="shared" si="15"/>
        <v>240.52015111520461</v>
      </c>
      <c r="O57" s="35">
        <f t="shared" si="15"/>
        <v>240.46966590111595</v>
      </c>
      <c r="P57" s="35">
        <f t="shared" si="15"/>
        <v>269.55095774639767</v>
      </c>
      <c r="Q57" s="35">
        <f t="shared" si="15"/>
        <v>307.76535532452817</v>
      </c>
      <c r="R57" s="35">
        <f t="shared" si="15"/>
        <v>343.07369126099894</v>
      </c>
      <c r="S57" s="35">
        <f t="shared" si="15"/>
        <v>395.26796254374256</v>
      </c>
      <c r="T57" s="35">
        <f t="shared" si="15"/>
        <v>515.16466503127333</v>
      </c>
      <c r="U57" s="35">
        <f t="shared" si="15"/>
        <v>706.47091477751337</v>
      </c>
      <c r="V57" s="35">
        <f t="shared" si="15"/>
        <v>932.3748809760998</v>
      </c>
      <c r="W57" s="35">
        <f t="shared" si="15"/>
        <v>1229.333403321642</v>
      </c>
      <c r="X57" s="35">
        <f t="shared" si="15"/>
        <v>1411.8068864735105</v>
      </c>
      <c r="Y57" s="35">
        <f t="shared" si="15"/>
        <v>1571.54202118537</v>
      </c>
      <c r="Z57" s="35">
        <f t="shared" si="15"/>
        <v>1750.658950780203</v>
      </c>
      <c r="AA57" s="35">
        <f t="shared" si="15"/>
        <v>1977.6173757626752</v>
      </c>
      <c r="AB57" s="35">
        <f t="shared" si="15"/>
        <v>2359.7423077080134</v>
      </c>
      <c r="AC57" s="35">
        <f t="shared" si="15"/>
        <v>3113.9958479907864</v>
      </c>
      <c r="AD57" s="35">
        <f t="shared" si="15"/>
        <v>4000.5001185725878</v>
      </c>
      <c r="AE57" s="35">
        <f t="shared" si="15"/>
        <v>5032.0091155924965</v>
      </c>
      <c r="AF57" s="35">
        <f t="shared" si="15"/>
        <v>6300.986911195112</v>
      </c>
      <c r="AG57" s="35">
        <f t="shared" si="15"/>
        <v>7836.4947114958904</v>
      </c>
      <c r="AH57" s="35">
        <f t="shared" si="15"/>
        <v>9115.8746437582995</v>
      </c>
      <c r="AI57" s="35">
        <f t="shared" si="15"/>
        <v>10751.112978264147</v>
      </c>
      <c r="AJ57" s="35">
        <f t="shared" si="15"/>
        <v>12492.197766500296</v>
      </c>
      <c r="AK57" s="35">
        <f t="shared" si="15"/>
        <v>14462.010785078579</v>
      </c>
      <c r="AL57" s="35">
        <f t="shared" si="15"/>
        <v>16395.134710094513</v>
      </c>
      <c r="AM57" s="35">
        <f t="shared" si="15"/>
        <v>17792.221615598821</v>
      </c>
      <c r="AN57" s="35">
        <f t="shared" si="15"/>
        <v>18872.378518809492</v>
      </c>
      <c r="AO57" s="35">
        <f t="shared" si="15"/>
        <v>20714.865647081828</v>
      </c>
      <c r="AP57" s="35">
        <f t="shared" si="15"/>
        <v>22009.908992715358</v>
      </c>
      <c r="AQ57" s="35">
        <f t="shared" si="15"/>
        <v>23735.083914765339</v>
      </c>
      <c r="AR57" s="35">
        <f t="shared" si="15"/>
        <v>25771.462827222178</v>
      </c>
      <c r="AS57" s="35">
        <f t="shared" si="15"/>
        <v>28049.054291652847</v>
      </c>
      <c r="AT57" s="35">
        <f t="shared" si="15"/>
        <v>30522.730744956607</v>
      </c>
      <c r="AU57" s="35">
        <f t="shared" si="15"/>
        <v>32465.49040095674</v>
      </c>
      <c r="AV57" s="35">
        <f t="shared" si="15"/>
        <v>34475.216082278428</v>
      </c>
      <c r="AW57" s="35">
        <f t="shared" si="15"/>
        <v>36636.122439719693</v>
      </c>
      <c r="AX57" s="35">
        <f t="shared" si="15"/>
        <v>39496.705424058091</v>
      </c>
      <c r="AY57" s="35">
        <f t="shared" si="15"/>
        <v>42117.121843172565</v>
      </c>
      <c r="AZ57" s="35">
        <f t="shared" si="15"/>
        <v>43931.377360612503</v>
      </c>
      <c r="BA57" s="35">
        <f t="shared" si="15"/>
        <v>45087.930119739452</v>
      </c>
      <c r="BB57" s="35">
        <f t="shared" si="15"/>
        <v>44949.281693227727</v>
      </c>
      <c r="BC57" s="35">
        <f t="shared" si="15"/>
        <v>44918.917840107111</v>
      </c>
      <c r="BD57" s="35">
        <f t="shared" si="15"/>
        <v>44045.454062977245</v>
      </c>
      <c r="BE57" s="35">
        <f t="shared" si="15"/>
        <v>43227.160853374677</v>
      </c>
      <c r="BF57" s="35">
        <f t="shared" si="15"/>
        <v>40537.440148813985</v>
      </c>
      <c r="BG57" s="35">
        <f t="shared" si="15"/>
        <v>36881.747469486218</v>
      </c>
      <c r="BH57" s="35">
        <f t="shared" si="15"/>
        <v>34594.325859424287</v>
      </c>
      <c r="BI57" s="35">
        <f t="shared" si="15"/>
        <v>32796.621311547213</v>
      </c>
      <c r="BJ57" s="35">
        <f t="shared" si="15"/>
        <v>31093.949547223601</v>
      </c>
      <c r="BK57" s="35">
        <f t="shared" si="15"/>
        <v>29237.484377699984</v>
      </c>
      <c r="BL57" s="35">
        <f t="shared" si="15"/>
        <v>29902.183975361775</v>
      </c>
      <c r="BM57" s="35">
        <f t="shared" si="15"/>
        <v>31219.335673833808</v>
      </c>
      <c r="BN57" s="35">
        <f t="shared" si="15"/>
        <v>31117.855252543726</v>
      </c>
      <c r="BO57" s="35">
        <f t="shared" si="15"/>
        <v>31758.182221509935</v>
      </c>
      <c r="BP57" s="35">
        <f t="shared" ref="BP57:BT57" si="16">+BP39</f>
        <v>33545.590611368869</v>
      </c>
      <c r="BQ57" s="35">
        <f t="shared" si="16"/>
        <v>35297.809354520869</v>
      </c>
      <c r="BR57" s="35">
        <f t="shared" si="16"/>
        <v>36685.725496514555</v>
      </c>
      <c r="BS57" s="35">
        <f t="shared" si="16"/>
        <v>37235.102579987608</v>
      </c>
      <c r="BT57" s="35">
        <f t="shared" si="16"/>
        <v>38035.206684590026</v>
      </c>
      <c r="BU57" s="35">
        <f t="shared" si="10"/>
        <v>3.0447169821940494</v>
      </c>
    </row>
    <row r="58" spans="1:73" x14ac:dyDescent="0.25">
      <c r="A58" t="s">
        <v>467</v>
      </c>
      <c r="B58">
        <v>11</v>
      </c>
      <c r="C58" s="35">
        <f>+C29</f>
        <v>2012.5352193663389</v>
      </c>
      <c r="D58" s="35">
        <f t="shared" ref="D58:BO58" si="17">+D29</f>
        <v>2662.2965901903285</v>
      </c>
      <c r="E58" s="35">
        <f t="shared" si="17"/>
        <v>3278.7584652540522</v>
      </c>
      <c r="F58" s="35">
        <f t="shared" si="17"/>
        <v>3625.3887319825926</v>
      </c>
      <c r="G58" s="35">
        <f t="shared" si="17"/>
        <v>4005.232590607161</v>
      </c>
      <c r="H58" s="35">
        <f t="shared" si="17"/>
        <v>4398.0995770407962</v>
      </c>
      <c r="I58" s="35">
        <f t="shared" si="17"/>
        <v>4743.8439076672075</v>
      </c>
      <c r="J58" s="35">
        <f t="shared" si="17"/>
        <v>5124.9473874819396</v>
      </c>
      <c r="K58" s="35">
        <f t="shared" si="17"/>
        <v>5395.2414884119171</v>
      </c>
      <c r="L58" s="35">
        <f t="shared" si="17"/>
        <v>5765.6475422899284</v>
      </c>
      <c r="M58" s="35">
        <f t="shared" si="17"/>
        <v>6280.071644069576</v>
      </c>
      <c r="N58" s="35">
        <f t="shared" si="17"/>
        <v>7062.9773559813602</v>
      </c>
      <c r="O58" s="35">
        <f t="shared" si="17"/>
        <v>7638.330282820566</v>
      </c>
      <c r="P58" s="35">
        <f t="shared" si="17"/>
        <v>8055.5081208368738</v>
      </c>
      <c r="Q58" s="35">
        <f t="shared" si="17"/>
        <v>8387.0513132896158</v>
      </c>
      <c r="R58" s="35">
        <f t="shared" si="17"/>
        <v>8391.2492789199405</v>
      </c>
      <c r="S58" s="35">
        <f t="shared" si="17"/>
        <v>8243.6583853172906</v>
      </c>
      <c r="T58" s="35">
        <f t="shared" si="17"/>
        <v>8188.8376868463893</v>
      </c>
      <c r="U58" s="35">
        <f t="shared" si="17"/>
        <v>8138.2293560386588</v>
      </c>
      <c r="V58" s="35">
        <f t="shared" si="17"/>
        <v>8126.460202790623</v>
      </c>
      <c r="W58" s="35">
        <f t="shared" si="17"/>
        <v>8526.379394477095</v>
      </c>
      <c r="X58" s="35">
        <f t="shared" si="17"/>
        <v>8764.2900919539425</v>
      </c>
      <c r="Y58" s="35">
        <f t="shared" si="17"/>
        <v>8856.0524283407194</v>
      </c>
      <c r="Z58" s="35">
        <f t="shared" si="17"/>
        <v>9213.5754385981418</v>
      </c>
      <c r="AA58" s="35">
        <f t="shared" si="17"/>
        <v>9248.6646381502142</v>
      </c>
      <c r="AB58" s="35">
        <f t="shared" si="17"/>
        <v>9112.9361163359135</v>
      </c>
      <c r="AC58" s="35">
        <f t="shared" si="17"/>
        <v>9275.6153601332644</v>
      </c>
      <c r="AD58" s="35">
        <f t="shared" si="17"/>
        <v>10168.563139401342</v>
      </c>
      <c r="AE58" s="35">
        <f t="shared" si="17"/>
        <v>11651.038573729809</v>
      </c>
      <c r="AF58" s="35">
        <f t="shared" si="17"/>
        <v>12343.805355077195</v>
      </c>
      <c r="AG58" s="35">
        <f t="shared" si="17"/>
        <v>13426.911149019124</v>
      </c>
      <c r="AH58" s="35">
        <f t="shared" si="17"/>
        <v>14325.441214694387</v>
      </c>
      <c r="AI58" s="35">
        <f t="shared" si="17"/>
        <v>16794.119637238971</v>
      </c>
      <c r="AJ58" s="35">
        <f t="shared" si="17"/>
        <v>20152.492362705838</v>
      </c>
      <c r="AK58" s="35">
        <f t="shared" si="17"/>
        <v>23472.319099025823</v>
      </c>
      <c r="AL58" s="35">
        <f t="shared" si="17"/>
        <v>26592.281827825642</v>
      </c>
      <c r="AM58" s="35">
        <f t="shared" si="17"/>
        <v>27342.88456924435</v>
      </c>
      <c r="AN58" s="35">
        <f t="shared" si="17"/>
        <v>31189.095764484584</v>
      </c>
      <c r="AO58" s="35">
        <f t="shared" si="17"/>
        <v>35510.649294887451</v>
      </c>
      <c r="AP58" s="35">
        <f t="shared" si="17"/>
        <v>38879.321740408079</v>
      </c>
      <c r="AQ58" s="35">
        <f t="shared" si="17"/>
        <v>42553.377417041258</v>
      </c>
      <c r="AR58" s="35">
        <f t="shared" si="17"/>
        <v>41479.99211455261</v>
      </c>
      <c r="AS58" s="35">
        <f t="shared" si="17"/>
        <v>39779.110488892962</v>
      </c>
      <c r="AT58" s="35">
        <f t="shared" si="17"/>
        <v>38818.558460264663</v>
      </c>
      <c r="AU58" s="35">
        <f t="shared" si="17"/>
        <v>36903.801755677916</v>
      </c>
      <c r="AV58" s="35">
        <f t="shared" si="17"/>
        <v>34982.874718601197</v>
      </c>
      <c r="AW58" s="35">
        <f t="shared" si="17"/>
        <v>33848.315161409351</v>
      </c>
      <c r="AX58" s="35">
        <f t="shared" si="17"/>
        <v>33324.18047329093</v>
      </c>
      <c r="AY58" s="35">
        <f t="shared" si="17"/>
        <v>32865.569829210268</v>
      </c>
      <c r="AZ58" s="35">
        <f t="shared" si="17"/>
        <v>32547.059586907857</v>
      </c>
      <c r="BA58" s="35">
        <f t="shared" si="17"/>
        <v>32432.628812910269</v>
      </c>
      <c r="BB58" s="35">
        <f t="shared" si="17"/>
        <v>32293.151049497828</v>
      </c>
      <c r="BC58" s="35">
        <f t="shared" si="17"/>
        <v>31575.714891964893</v>
      </c>
      <c r="BD58" s="35">
        <f t="shared" si="17"/>
        <v>29580.228602988049</v>
      </c>
      <c r="BE58" s="35">
        <f t="shared" si="17"/>
        <v>28091.870198624074</v>
      </c>
      <c r="BF58" s="35">
        <f t="shared" si="17"/>
        <v>27864.513093038782</v>
      </c>
      <c r="BG58" s="35">
        <f t="shared" si="17"/>
        <v>28080.313833288354</v>
      </c>
      <c r="BH58" s="35">
        <f t="shared" si="17"/>
        <v>31156.138744559885</v>
      </c>
      <c r="BI58" s="35">
        <f t="shared" si="17"/>
        <v>33937.01540659921</v>
      </c>
      <c r="BJ58" s="35">
        <f t="shared" si="17"/>
        <v>36433.885420296603</v>
      </c>
      <c r="BK58" s="35">
        <f t="shared" si="17"/>
        <v>38842.709890171085</v>
      </c>
      <c r="BL58" s="35">
        <f t="shared" si="17"/>
        <v>36321.26675479905</v>
      </c>
      <c r="BM58" s="35">
        <f t="shared" si="17"/>
        <v>34573.445723518525</v>
      </c>
      <c r="BN58" s="35">
        <f t="shared" si="17"/>
        <v>32094.225493285194</v>
      </c>
      <c r="BO58" s="35">
        <f t="shared" si="17"/>
        <v>29786.463420862194</v>
      </c>
      <c r="BP58" s="35">
        <f t="shared" ref="BP58:BT58" si="18">+BP29</f>
        <v>27573.550938464203</v>
      </c>
      <c r="BQ58" s="35">
        <f t="shared" si="18"/>
        <v>26399.906178941252</v>
      </c>
      <c r="BR58" s="35">
        <f t="shared" si="18"/>
        <v>25272.714466584355</v>
      </c>
      <c r="BS58" s="35">
        <f t="shared" si="18"/>
        <v>24590.558179310221</v>
      </c>
      <c r="BT58" s="35">
        <f t="shared" si="18"/>
        <v>24025.420359826243</v>
      </c>
      <c r="BU58" s="35">
        <f t="shared" si="10"/>
        <v>1.1921810924135436</v>
      </c>
    </row>
    <row r="59" spans="1:73" x14ac:dyDescent="0.25">
      <c r="A59" t="s">
        <v>468</v>
      </c>
      <c r="B59">
        <v>13</v>
      </c>
      <c r="C59" s="35">
        <f>+C11+C12</f>
        <v>4548.3005040669905</v>
      </c>
      <c r="D59" s="35">
        <f t="shared" ref="D59:BO59" si="19">+D11+D12</f>
        <v>5177.0768048066839</v>
      </c>
      <c r="E59" s="35">
        <f t="shared" si="19"/>
        <v>5774.6697349310498</v>
      </c>
      <c r="F59" s="35">
        <f t="shared" si="19"/>
        <v>6089.3861579127233</v>
      </c>
      <c r="G59" s="35">
        <f t="shared" si="19"/>
        <v>6499.4141987213952</v>
      </c>
      <c r="H59" s="35">
        <f t="shared" si="19"/>
        <v>7187.3225634923283</v>
      </c>
      <c r="I59" s="35">
        <f t="shared" si="19"/>
        <v>8036.2725460691645</v>
      </c>
      <c r="J59" s="35">
        <f t="shared" si="19"/>
        <v>8938.6796364427009</v>
      </c>
      <c r="K59" s="35">
        <f t="shared" si="19"/>
        <v>9861.789067876678</v>
      </c>
      <c r="L59" s="35">
        <f t="shared" si="19"/>
        <v>10723.361220790728</v>
      </c>
      <c r="M59" s="35">
        <f t="shared" si="19"/>
        <v>11788.938893031494</v>
      </c>
      <c r="N59" s="35">
        <f t="shared" si="19"/>
        <v>13061.430057300404</v>
      </c>
      <c r="O59" s="35">
        <f t="shared" si="19"/>
        <v>13920.551038115498</v>
      </c>
      <c r="P59" s="35">
        <f t="shared" si="19"/>
        <v>14671.172214526445</v>
      </c>
      <c r="Q59" s="35">
        <f t="shared" si="19"/>
        <v>15299.559540056131</v>
      </c>
      <c r="R59" s="35">
        <f t="shared" si="19"/>
        <v>15802.340821310911</v>
      </c>
      <c r="S59" s="35">
        <f t="shared" si="19"/>
        <v>16083.602214510556</v>
      </c>
      <c r="T59" s="35">
        <f t="shared" si="19"/>
        <v>16652.002651414292</v>
      </c>
      <c r="U59" s="35">
        <f t="shared" si="19"/>
        <v>17555.365389744664</v>
      </c>
      <c r="V59" s="35">
        <f t="shared" si="19"/>
        <v>19009.738774576206</v>
      </c>
      <c r="W59" s="35">
        <f t="shared" si="19"/>
        <v>20987.755802218773</v>
      </c>
      <c r="X59" s="35">
        <f t="shared" si="19"/>
        <v>22624.550572857184</v>
      </c>
      <c r="Y59" s="35">
        <f t="shared" si="19"/>
        <v>24869.691591612715</v>
      </c>
      <c r="Z59" s="35">
        <f t="shared" si="19"/>
        <v>27383.5836032224</v>
      </c>
      <c r="AA59" s="35">
        <f t="shared" si="19"/>
        <v>30365.809384272503</v>
      </c>
      <c r="AB59" s="35">
        <f t="shared" si="19"/>
        <v>33279.59141966344</v>
      </c>
      <c r="AC59" s="35">
        <f t="shared" si="19"/>
        <v>36135.241156673757</v>
      </c>
      <c r="AD59" s="35">
        <f t="shared" si="19"/>
        <v>39774.958660313387</v>
      </c>
      <c r="AE59" s="35">
        <f t="shared" si="19"/>
        <v>44137.410172840442</v>
      </c>
      <c r="AF59" s="35">
        <f t="shared" si="19"/>
        <v>47663.279515356873</v>
      </c>
      <c r="AG59" s="35">
        <f t="shared" si="19"/>
        <v>51650.845224502802</v>
      </c>
      <c r="AH59" s="35">
        <f t="shared" si="19"/>
        <v>55315.871714537461</v>
      </c>
      <c r="AI59" s="35">
        <f t="shared" si="19"/>
        <v>59300.150799226431</v>
      </c>
      <c r="AJ59" s="35">
        <f t="shared" si="19"/>
        <v>64191.248899515536</v>
      </c>
      <c r="AK59" s="35">
        <f t="shared" si="19"/>
        <v>66133.414741411165</v>
      </c>
      <c r="AL59" s="35">
        <f t="shared" si="19"/>
        <v>68193.447521774113</v>
      </c>
      <c r="AM59" s="35">
        <f t="shared" si="19"/>
        <v>68888.33611370789</v>
      </c>
      <c r="AN59" s="35">
        <f t="shared" si="19"/>
        <v>68949.865632417976</v>
      </c>
      <c r="AO59" s="35">
        <f t="shared" si="19"/>
        <v>69696.624178042723</v>
      </c>
      <c r="AP59" s="35">
        <f t="shared" si="19"/>
        <v>70604.853224437582</v>
      </c>
      <c r="AQ59" s="35">
        <f t="shared" si="19"/>
        <v>70871.386907920591</v>
      </c>
      <c r="AR59" s="35">
        <f t="shared" si="19"/>
        <v>70512.699795611581</v>
      </c>
      <c r="AS59" s="35">
        <f t="shared" si="19"/>
        <v>70744.045104517878</v>
      </c>
      <c r="AT59" s="35">
        <f t="shared" si="19"/>
        <v>71821.713900499148</v>
      </c>
      <c r="AU59" s="35">
        <f t="shared" si="19"/>
        <v>72973.652538538634</v>
      </c>
      <c r="AV59" s="35">
        <f t="shared" si="19"/>
        <v>74148.315259056471</v>
      </c>
      <c r="AW59" s="35">
        <f t="shared" si="19"/>
        <v>75347.368325013827</v>
      </c>
      <c r="AX59" s="35">
        <f t="shared" si="19"/>
        <v>76833.814093508161</v>
      </c>
      <c r="AY59" s="35">
        <f t="shared" si="19"/>
        <v>79011.652931015386</v>
      </c>
      <c r="AZ59" s="35">
        <f t="shared" si="19"/>
        <v>81651.11699877138</v>
      </c>
      <c r="BA59" s="35">
        <f t="shared" si="19"/>
        <v>85043.988039064934</v>
      </c>
      <c r="BB59" s="35">
        <f t="shared" si="19"/>
        <v>86706.113954787506</v>
      </c>
      <c r="BC59" s="35">
        <f t="shared" si="19"/>
        <v>89212.708556444632</v>
      </c>
      <c r="BD59" s="35">
        <f t="shared" si="19"/>
        <v>92687.354886769113</v>
      </c>
      <c r="BE59" s="35">
        <f t="shared" si="19"/>
        <v>96856.753702656701</v>
      </c>
      <c r="BF59" s="35">
        <f t="shared" si="19"/>
        <v>100655.38714999058</v>
      </c>
      <c r="BG59" s="35">
        <f t="shared" si="19"/>
        <v>102413.97907978929</v>
      </c>
      <c r="BH59" s="35">
        <f t="shared" si="19"/>
        <v>105653.96510102481</v>
      </c>
      <c r="BI59" s="35">
        <f t="shared" si="19"/>
        <v>108995.96026945367</v>
      </c>
      <c r="BJ59" s="35">
        <f t="shared" si="19"/>
        <v>113475.77738995489</v>
      </c>
      <c r="BK59" s="35">
        <f t="shared" si="19"/>
        <v>119872.08199467965</v>
      </c>
      <c r="BL59" s="35">
        <f t="shared" si="19"/>
        <v>127217.26136651641</v>
      </c>
      <c r="BM59" s="35">
        <f t="shared" si="19"/>
        <v>134704.59909219385</v>
      </c>
      <c r="BN59" s="35">
        <f t="shared" si="19"/>
        <v>136959.08823410299</v>
      </c>
      <c r="BO59" s="35">
        <f t="shared" si="19"/>
        <v>137823.2623711903</v>
      </c>
      <c r="BP59" s="35">
        <f t="shared" ref="BP59:BT59" si="20">+BP11+BP12</f>
        <v>142751.87314514982</v>
      </c>
      <c r="BQ59" s="35">
        <f t="shared" si="20"/>
        <v>150563.22537721723</v>
      </c>
      <c r="BR59" s="35">
        <f t="shared" si="20"/>
        <v>158081.21250175059</v>
      </c>
      <c r="BS59" s="35">
        <f t="shared" si="20"/>
        <v>166621.85896672271</v>
      </c>
      <c r="BT59" s="35">
        <f t="shared" si="20"/>
        <v>174486.94700315746</v>
      </c>
      <c r="BU59" s="35">
        <f t="shared" si="10"/>
        <v>2.7182357407673736</v>
      </c>
    </row>
    <row r="60" spans="1:73" x14ac:dyDescent="0.25">
      <c r="A60" t="s">
        <v>469</v>
      </c>
      <c r="B60">
        <v>14</v>
      </c>
      <c r="C60" s="35">
        <f>+C13+C14</f>
        <v>879.34227138924996</v>
      </c>
      <c r="D60" s="35">
        <f t="shared" ref="D60:BO60" si="21">+D13+D14</f>
        <v>914.80104064080683</v>
      </c>
      <c r="E60" s="35">
        <f t="shared" si="21"/>
        <v>1007.3580268671041</v>
      </c>
      <c r="F60" s="35">
        <f t="shared" si="21"/>
        <v>1089.2709511611529</v>
      </c>
      <c r="G60" s="35">
        <f t="shared" si="21"/>
        <v>1232.2666322427726</v>
      </c>
      <c r="H60" s="35">
        <f t="shared" si="21"/>
        <v>1326.0879460777305</v>
      </c>
      <c r="I60" s="35">
        <f t="shared" si="21"/>
        <v>1506.3669076883334</v>
      </c>
      <c r="J60" s="35">
        <f t="shared" si="21"/>
        <v>1672.6354769007098</v>
      </c>
      <c r="K60" s="35">
        <f t="shared" si="21"/>
        <v>1959.0755121302223</v>
      </c>
      <c r="L60" s="35">
        <f t="shared" si="21"/>
        <v>2244.7320306960473</v>
      </c>
      <c r="M60" s="35">
        <f t="shared" si="21"/>
        <v>2558.9678920110446</v>
      </c>
      <c r="N60" s="35">
        <f t="shared" si="21"/>
        <v>2983.1784017734399</v>
      </c>
      <c r="O60" s="35">
        <f t="shared" si="21"/>
        <v>3402.9333487092572</v>
      </c>
      <c r="P60" s="35">
        <f t="shared" si="21"/>
        <v>3750.0734710458837</v>
      </c>
      <c r="Q60" s="35">
        <f t="shared" si="21"/>
        <v>4077.1324445400751</v>
      </c>
      <c r="R60" s="35">
        <f t="shared" si="21"/>
        <v>4310.2601345000776</v>
      </c>
      <c r="S60" s="35">
        <f t="shared" si="21"/>
        <v>4483.0370101921872</v>
      </c>
      <c r="T60" s="35">
        <f t="shared" si="21"/>
        <v>4662.821642060293</v>
      </c>
      <c r="U60" s="35">
        <f t="shared" si="21"/>
        <v>4855.4713264901129</v>
      </c>
      <c r="V60" s="35">
        <f t="shared" si="21"/>
        <v>5084.9650179382825</v>
      </c>
      <c r="W60" s="35">
        <f t="shared" si="21"/>
        <v>5491.3905143806996</v>
      </c>
      <c r="X60" s="35">
        <f t="shared" si="21"/>
        <v>6112.4182034333717</v>
      </c>
      <c r="Y60" s="35">
        <f t="shared" si="21"/>
        <v>6948.7827239002527</v>
      </c>
      <c r="Z60" s="35">
        <f t="shared" si="21"/>
        <v>7851.7788271402496</v>
      </c>
      <c r="AA60" s="35">
        <f t="shared" si="21"/>
        <v>8752.2223651488493</v>
      </c>
      <c r="AB60" s="35">
        <f t="shared" si="21"/>
        <v>9820.7080531117754</v>
      </c>
      <c r="AC60" s="35">
        <f t="shared" si="21"/>
        <v>11066.23417603533</v>
      </c>
      <c r="AD60" s="35">
        <f t="shared" si="21"/>
        <v>12153.855958068656</v>
      </c>
      <c r="AE60" s="35">
        <f t="shared" si="21"/>
        <v>13033.801505837366</v>
      </c>
      <c r="AF60" s="35">
        <f t="shared" si="21"/>
        <v>13614.784379031958</v>
      </c>
      <c r="AG60" s="35">
        <f t="shared" si="21"/>
        <v>14124.01342949818</v>
      </c>
      <c r="AH60" s="35">
        <f t="shared" si="21"/>
        <v>14455.728723772967</v>
      </c>
      <c r="AI60" s="35">
        <f t="shared" si="21"/>
        <v>14766.302858847415</v>
      </c>
      <c r="AJ60" s="35">
        <f t="shared" si="21"/>
        <v>15087.981217571811</v>
      </c>
      <c r="AK60" s="35">
        <f t="shared" si="21"/>
        <v>15002.164817529672</v>
      </c>
      <c r="AL60" s="35">
        <f t="shared" si="21"/>
        <v>15043.404785449817</v>
      </c>
      <c r="AM60" s="35">
        <f t="shared" si="21"/>
        <v>14811.344870822952</v>
      </c>
      <c r="AN60" s="35">
        <f t="shared" si="21"/>
        <v>14517.532739967159</v>
      </c>
      <c r="AO60" s="35">
        <f t="shared" si="21"/>
        <v>14584.93435518046</v>
      </c>
      <c r="AP60" s="35">
        <f t="shared" si="21"/>
        <v>14841.182121473699</v>
      </c>
      <c r="AQ60" s="35">
        <f t="shared" si="21"/>
        <v>14923.721232842399</v>
      </c>
      <c r="AR60" s="35">
        <f t="shared" si="21"/>
        <v>15407.033542287625</v>
      </c>
      <c r="AS60" s="35">
        <f t="shared" si="21"/>
        <v>16019.19956828716</v>
      </c>
      <c r="AT60" s="35">
        <f t="shared" si="21"/>
        <v>16796.20738196787</v>
      </c>
      <c r="AU60" s="35">
        <f t="shared" si="21"/>
        <v>17265.803618349804</v>
      </c>
      <c r="AV60" s="35">
        <f t="shared" si="21"/>
        <v>18098.160030941119</v>
      </c>
      <c r="AW60" s="35">
        <f t="shared" si="21"/>
        <v>18857.669879076282</v>
      </c>
      <c r="AX60" s="35">
        <f t="shared" si="21"/>
        <v>19603.084163110987</v>
      </c>
      <c r="AY60" s="35">
        <f t="shared" si="21"/>
        <v>20543.138186922075</v>
      </c>
      <c r="AZ60" s="35">
        <f t="shared" si="21"/>
        <v>21074.244267417402</v>
      </c>
      <c r="BA60" s="35">
        <f t="shared" si="21"/>
        <v>22052.79431208114</v>
      </c>
      <c r="BB60" s="35">
        <f t="shared" si="21"/>
        <v>22878.862226948157</v>
      </c>
      <c r="BC60" s="35">
        <f t="shared" si="21"/>
        <v>24223.111334981473</v>
      </c>
      <c r="BD60" s="35">
        <f t="shared" si="21"/>
        <v>26341.389947406005</v>
      </c>
      <c r="BE60" s="35">
        <f t="shared" si="21"/>
        <v>29708.32343988325</v>
      </c>
      <c r="BF60" s="35">
        <f t="shared" si="21"/>
        <v>36176.452525633984</v>
      </c>
      <c r="BG60" s="35">
        <f t="shared" si="21"/>
        <v>43309.320635904558</v>
      </c>
      <c r="BH60" s="35">
        <f t="shared" si="21"/>
        <v>49326.537570051878</v>
      </c>
      <c r="BI60" s="35">
        <f t="shared" si="21"/>
        <v>50330.379663313412</v>
      </c>
      <c r="BJ60" s="35">
        <f t="shared" si="21"/>
        <v>52341.812565882647</v>
      </c>
      <c r="BK60" s="35">
        <f t="shared" si="21"/>
        <v>55895.318506458709</v>
      </c>
      <c r="BL60" s="35">
        <f t="shared" si="21"/>
        <v>63215.947799696194</v>
      </c>
      <c r="BM60" s="35">
        <f t="shared" si="21"/>
        <v>70350.066548462244</v>
      </c>
      <c r="BN60" s="35">
        <f t="shared" si="21"/>
        <v>74589.843844617586</v>
      </c>
      <c r="BO60" s="35">
        <f t="shared" si="21"/>
        <v>76279.899296517295</v>
      </c>
      <c r="BP60" s="35">
        <f t="shared" ref="BP60:BT60" si="22">+BP13+BP14</f>
        <v>81888.106343053907</v>
      </c>
      <c r="BQ60" s="35">
        <f t="shared" si="22"/>
        <v>91181.468394890137</v>
      </c>
      <c r="BR60" s="35">
        <f t="shared" si="22"/>
        <v>98049.21519102779</v>
      </c>
      <c r="BS60" s="35">
        <f t="shared" si="22"/>
        <v>104822.99357924984</v>
      </c>
      <c r="BT60" s="35">
        <f t="shared" si="22"/>
        <v>113491.69815285206</v>
      </c>
      <c r="BU60" s="35">
        <f t="shared" si="10"/>
        <v>7.5219935998248069</v>
      </c>
    </row>
    <row r="61" spans="1:73" x14ac:dyDescent="0.25">
      <c r="A61" t="s">
        <v>470</v>
      </c>
      <c r="B61">
        <v>17</v>
      </c>
      <c r="C61" s="35">
        <f>+C15</f>
        <v>17783.664762730463</v>
      </c>
      <c r="D61" s="35">
        <f t="shared" ref="D61:BO61" si="23">+D15</f>
        <v>19119.136179694367</v>
      </c>
      <c r="E61" s="35">
        <f t="shared" si="23"/>
        <v>19800.598756806794</v>
      </c>
      <c r="F61" s="35">
        <f t="shared" si="23"/>
        <v>19324.761851450705</v>
      </c>
      <c r="G61" s="35">
        <f t="shared" si="23"/>
        <v>20410.525447297132</v>
      </c>
      <c r="H61" s="35">
        <f t="shared" si="23"/>
        <v>22332.040205616147</v>
      </c>
      <c r="I61" s="35">
        <f t="shared" si="23"/>
        <v>24712.790233759984</v>
      </c>
      <c r="J61" s="35">
        <f t="shared" si="23"/>
        <v>28162.498925062449</v>
      </c>
      <c r="K61" s="35">
        <f t="shared" si="23"/>
        <v>31331.928977987278</v>
      </c>
      <c r="L61" s="35">
        <f t="shared" si="23"/>
        <v>32934.308753800658</v>
      </c>
      <c r="M61" s="35">
        <f t="shared" si="23"/>
        <v>36157.944425803362</v>
      </c>
      <c r="N61" s="35">
        <f t="shared" si="23"/>
        <v>38637.193597070487</v>
      </c>
      <c r="O61" s="35">
        <f t="shared" si="23"/>
        <v>38249.933305779188</v>
      </c>
      <c r="P61" s="35">
        <f t="shared" si="23"/>
        <v>38435.789324416583</v>
      </c>
      <c r="Q61" s="35">
        <f t="shared" si="23"/>
        <v>39286.298774065173</v>
      </c>
      <c r="R61" s="35">
        <f t="shared" si="23"/>
        <v>39509.341605640155</v>
      </c>
      <c r="S61" s="35">
        <f t="shared" si="23"/>
        <v>40240.980495295182</v>
      </c>
      <c r="T61" s="35">
        <f t="shared" si="23"/>
        <v>42020.946032634936</v>
      </c>
      <c r="U61" s="35">
        <f t="shared" si="23"/>
        <v>44186.485345486668</v>
      </c>
      <c r="V61" s="35">
        <f t="shared" si="23"/>
        <v>48121.107129361655</v>
      </c>
      <c r="W61" s="35">
        <f t="shared" si="23"/>
        <v>53842.253266672436</v>
      </c>
      <c r="X61" s="35">
        <f t="shared" si="23"/>
        <v>61277.258052519188</v>
      </c>
      <c r="Y61" s="35">
        <f t="shared" si="23"/>
        <v>66526.311535133776</v>
      </c>
      <c r="Z61" s="35">
        <f t="shared" si="23"/>
        <v>70611.506184181257</v>
      </c>
      <c r="AA61" s="35">
        <f t="shared" si="23"/>
        <v>73686.249358577188</v>
      </c>
      <c r="AB61" s="35">
        <f t="shared" si="23"/>
        <v>73441.830406519759</v>
      </c>
      <c r="AC61" s="35">
        <f t="shared" si="23"/>
        <v>74534.484385400661</v>
      </c>
      <c r="AD61" s="35">
        <f t="shared" si="23"/>
        <v>78216.841299116495</v>
      </c>
      <c r="AE61" s="35">
        <f t="shared" si="23"/>
        <v>84180.834703260072</v>
      </c>
      <c r="AF61" s="35">
        <f t="shared" si="23"/>
        <v>87045.038353009324</v>
      </c>
      <c r="AG61" s="35">
        <f t="shared" si="23"/>
        <v>88972.912252878683</v>
      </c>
      <c r="AH61" s="35">
        <f t="shared" si="23"/>
        <v>91513.172159843627</v>
      </c>
      <c r="AI61" s="35">
        <f t="shared" si="23"/>
        <v>96747.817961412919</v>
      </c>
      <c r="AJ61" s="35">
        <f t="shared" si="23"/>
        <v>104719.96179011758</v>
      </c>
      <c r="AK61" s="35">
        <f t="shared" si="23"/>
        <v>114271.06693293943</v>
      </c>
      <c r="AL61" s="35">
        <f t="shared" si="23"/>
        <v>121364.80529480502</v>
      </c>
      <c r="AM61" s="35">
        <f t="shared" si="23"/>
        <v>123167.23173027641</v>
      </c>
      <c r="AN61" s="35">
        <f t="shared" si="23"/>
        <v>120303.33588469338</v>
      </c>
      <c r="AO61" s="35">
        <f t="shared" si="23"/>
        <v>121370.28920229618</v>
      </c>
      <c r="AP61" s="35">
        <f t="shared" si="23"/>
        <v>124906.39080531723</v>
      </c>
      <c r="AQ61" s="35">
        <f t="shared" si="23"/>
        <v>128529.38950116579</v>
      </c>
      <c r="AR61" s="35">
        <f t="shared" si="23"/>
        <v>129321.38353049557</v>
      </c>
      <c r="AS61" s="35">
        <f t="shared" si="23"/>
        <v>131355.12704656177</v>
      </c>
      <c r="AT61" s="35">
        <f t="shared" si="23"/>
        <v>136621.01624138135</v>
      </c>
      <c r="AU61" s="35">
        <f t="shared" si="23"/>
        <v>140171.06476190325</v>
      </c>
      <c r="AV61" s="35">
        <f t="shared" si="23"/>
        <v>142081.97982966452</v>
      </c>
      <c r="AW61" s="35">
        <f t="shared" si="23"/>
        <v>144510.51832610986</v>
      </c>
      <c r="AX61" s="35">
        <f t="shared" si="23"/>
        <v>148187.67838141453</v>
      </c>
      <c r="AY61" s="35">
        <f t="shared" si="23"/>
        <v>156014.76655615447</v>
      </c>
      <c r="AZ61" s="35">
        <f t="shared" si="23"/>
        <v>166538.18706350721</v>
      </c>
      <c r="BA61" s="35">
        <f t="shared" si="23"/>
        <v>176700.67564411595</v>
      </c>
      <c r="BB61" s="35">
        <f t="shared" si="23"/>
        <v>187761.23831419094</v>
      </c>
      <c r="BC61" s="35">
        <f t="shared" si="23"/>
        <v>198387.22843296593</v>
      </c>
      <c r="BD61" s="35">
        <f t="shared" si="23"/>
        <v>206850.66468018014</v>
      </c>
      <c r="BE61" s="35">
        <f t="shared" si="23"/>
        <v>215018.5005471828</v>
      </c>
      <c r="BF61" s="35">
        <f t="shared" si="23"/>
        <v>217297.09195683495</v>
      </c>
      <c r="BG61" s="35">
        <f t="shared" si="23"/>
        <v>216591.73759761389</v>
      </c>
      <c r="BH61" s="35">
        <f t="shared" si="23"/>
        <v>214815.91158495066</v>
      </c>
      <c r="BI61" s="35">
        <f t="shared" si="23"/>
        <v>213542.01050589298</v>
      </c>
      <c r="BJ61" s="35">
        <f t="shared" si="23"/>
        <v>214748.64475640567</v>
      </c>
      <c r="BK61" s="35">
        <f t="shared" si="23"/>
        <v>216830.99015859704</v>
      </c>
      <c r="BL61" s="35">
        <f t="shared" si="23"/>
        <v>219474.9208271603</v>
      </c>
      <c r="BM61" s="35">
        <f t="shared" si="23"/>
        <v>221324.72384807497</v>
      </c>
      <c r="BN61" s="35">
        <f t="shared" si="23"/>
        <v>214373.44517668578</v>
      </c>
      <c r="BO61" s="35">
        <f t="shared" si="23"/>
        <v>207731.61497776164</v>
      </c>
      <c r="BP61" s="35">
        <f t="shared" ref="BP61:BT61" si="24">+BP15</f>
        <v>206758.93785407656</v>
      </c>
      <c r="BQ61" s="35">
        <f t="shared" si="24"/>
        <v>211190.15077401427</v>
      </c>
      <c r="BR61" s="35">
        <f t="shared" si="24"/>
        <v>215286.20251702346</v>
      </c>
      <c r="BS61" s="35">
        <f t="shared" si="24"/>
        <v>220082.98797538553</v>
      </c>
      <c r="BT61" s="35">
        <f t="shared" si="24"/>
        <v>224734.01110346222</v>
      </c>
      <c r="BU61" s="35">
        <f t="shared" si="10"/>
        <v>2.1460474895309822</v>
      </c>
    </row>
    <row r="62" spans="1:73" x14ac:dyDescent="0.25">
      <c r="A62" t="s">
        <v>471</v>
      </c>
      <c r="B62">
        <v>18</v>
      </c>
      <c r="C62" s="35">
        <f>+C16</f>
        <v>3968.0074558541733</v>
      </c>
      <c r="D62" s="35">
        <f t="shared" ref="D62:BO62" si="25">+D16</f>
        <v>4391.9400890171828</v>
      </c>
      <c r="E62" s="35">
        <f t="shared" si="25"/>
        <v>4800.6944080955718</v>
      </c>
      <c r="F62" s="35">
        <f t="shared" si="25"/>
        <v>4993.1000694893519</v>
      </c>
      <c r="G62" s="35">
        <f t="shared" si="25"/>
        <v>5342.2229784625179</v>
      </c>
      <c r="H62" s="35">
        <f t="shared" si="25"/>
        <v>5780.1677198021416</v>
      </c>
      <c r="I62" s="35">
        <f t="shared" si="25"/>
        <v>6084.8719583277807</v>
      </c>
      <c r="J62" s="35">
        <f t="shared" si="25"/>
        <v>6426.6373480933999</v>
      </c>
      <c r="K62" s="35">
        <f t="shared" si="25"/>
        <v>6639.0168945018286</v>
      </c>
      <c r="L62" s="35">
        <f t="shared" si="25"/>
        <v>7056.1082661524633</v>
      </c>
      <c r="M62" s="35">
        <f t="shared" si="25"/>
        <v>7612.8159592955171</v>
      </c>
      <c r="N62" s="35">
        <f t="shared" si="25"/>
        <v>8112.4426899207829</v>
      </c>
      <c r="O62" s="35">
        <f t="shared" si="25"/>
        <v>8481.5390527787913</v>
      </c>
      <c r="P62" s="35">
        <f t="shared" si="25"/>
        <v>8973.2561130240738</v>
      </c>
      <c r="Q62" s="35">
        <f t="shared" si="25"/>
        <v>9650.3037303385918</v>
      </c>
      <c r="R62" s="35">
        <f t="shared" si="25"/>
        <v>10259.116633194622</v>
      </c>
      <c r="S62" s="35">
        <f t="shared" si="25"/>
        <v>10987.579820668878</v>
      </c>
      <c r="T62" s="35">
        <f t="shared" si="25"/>
        <v>11700.746612113175</v>
      </c>
      <c r="U62" s="35">
        <f t="shared" si="25"/>
        <v>12680.538446500712</v>
      </c>
      <c r="V62" s="35">
        <f t="shared" si="25"/>
        <v>14300.963345581915</v>
      </c>
      <c r="W62" s="35">
        <f t="shared" si="25"/>
        <v>16164.994840483685</v>
      </c>
      <c r="X62" s="35">
        <f t="shared" si="25"/>
        <v>17737.977491686772</v>
      </c>
      <c r="Y62" s="35">
        <f t="shared" si="25"/>
        <v>19362.464360884231</v>
      </c>
      <c r="Z62" s="35">
        <f t="shared" si="25"/>
        <v>20977.458911616712</v>
      </c>
      <c r="AA62" s="35">
        <f t="shared" si="25"/>
        <v>22521.511033935338</v>
      </c>
      <c r="AB62" s="35">
        <f t="shared" si="25"/>
        <v>23635.530875904857</v>
      </c>
      <c r="AC62" s="35">
        <f t="shared" si="25"/>
        <v>24909.274790742566</v>
      </c>
      <c r="AD62" s="35">
        <f t="shared" si="25"/>
        <v>26511.449416660998</v>
      </c>
      <c r="AE62" s="35">
        <f t="shared" si="25"/>
        <v>28306.710605712302</v>
      </c>
      <c r="AF62" s="35">
        <f t="shared" si="25"/>
        <v>29204.013963337398</v>
      </c>
      <c r="AG62" s="35">
        <f t="shared" si="25"/>
        <v>30173.300723285516</v>
      </c>
      <c r="AH62" s="35">
        <f t="shared" si="25"/>
        <v>31327.428844414811</v>
      </c>
      <c r="AI62" s="35">
        <f t="shared" si="25"/>
        <v>33651.120996597347</v>
      </c>
      <c r="AJ62" s="35">
        <f t="shared" si="25"/>
        <v>36195.283891410902</v>
      </c>
      <c r="AK62" s="35">
        <f t="shared" si="25"/>
        <v>38962.230257109528</v>
      </c>
      <c r="AL62" s="35">
        <f t="shared" si="25"/>
        <v>41427.19152775671</v>
      </c>
      <c r="AM62" s="35">
        <f t="shared" si="25"/>
        <v>43789.517805737341</v>
      </c>
      <c r="AN62" s="35">
        <f t="shared" si="25"/>
        <v>46002.697388218912</v>
      </c>
      <c r="AO62" s="35">
        <f t="shared" si="25"/>
        <v>49673.323989442943</v>
      </c>
      <c r="AP62" s="35">
        <f t="shared" si="25"/>
        <v>54025.977424775047</v>
      </c>
      <c r="AQ62" s="35">
        <f t="shared" si="25"/>
        <v>58523.824163698897</v>
      </c>
      <c r="AR62" s="35">
        <f t="shared" si="25"/>
        <v>63383.069495272954</v>
      </c>
      <c r="AS62" s="35">
        <f t="shared" si="25"/>
        <v>68901.61705136954</v>
      </c>
      <c r="AT62" s="35">
        <f t="shared" si="25"/>
        <v>75723.548996200494</v>
      </c>
      <c r="AU62" s="35">
        <f t="shared" si="25"/>
        <v>81155.713003692726</v>
      </c>
      <c r="AV62" s="35">
        <f t="shared" si="25"/>
        <v>85275.558161099019</v>
      </c>
      <c r="AW62" s="35">
        <f t="shared" si="25"/>
        <v>89215.203125590459</v>
      </c>
      <c r="AX62" s="35">
        <f t="shared" si="25"/>
        <v>94670.849945198002</v>
      </c>
      <c r="AY62" s="35">
        <f t="shared" si="25"/>
        <v>101264.20325032508</v>
      </c>
      <c r="AZ62" s="35">
        <f t="shared" si="25"/>
        <v>110447.10166231921</v>
      </c>
      <c r="BA62" s="35">
        <f t="shared" si="25"/>
        <v>120305.54943256383</v>
      </c>
      <c r="BB62" s="35">
        <f t="shared" si="25"/>
        <v>130078.18981650898</v>
      </c>
      <c r="BC62" s="35">
        <f t="shared" si="25"/>
        <v>140666.07235052984</v>
      </c>
      <c r="BD62" s="35">
        <f t="shared" si="25"/>
        <v>151420.58080668177</v>
      </c>
      <c r="BE62" s="35">
        <f t="shared" si="25"/>
        <v>165782.21332325999</v>
      </c>
      <c r="BF62" s="35">
        <f t="shared" si="25"/>
        <v>176482.28649342695</v>
      </c>
      <c r="BG62" s="35">
        <f t="shared" si="25"/>
        <v>183754.39270199364</v>
      </c>
      <c r="BH62" s="35">
        <f t="shared" si="25"/>
        <v>189872.51210626942</v>
      </c>
      <c r="BI62" s="35">
        <f t="shared" si="25"/>
        <v>195550.41233253467</v>
      </c>
      <c r="BJ62" s="35">
        <f t="shared" si="25"/>
        <v>203101.02031429842</v>
      </c>
      <c r="BK62" s="35">
        <f t="shared" si="25"/>
        <v>213044.43374420953</v>
      </c>
      <c r="BL62" s="35">
        <f t="shared" si="25"/>
        <v>223737.52695872664</v>
      </c>
      <c r="BM62" s="35">
        <f t="shared" si="25"/>
        <v>232005.91652179547</v>
      </c>
      <c r="BN62" s="35">
        <f t="shared" si="25"/>
        <v>232977.10652839838</v>
      </c>
      <c r="BO62" s="35">
        <f t="shared" si="25"/>
        <v>234224.67230674523</v>
      </c>
      <c r="BP62" s="35">
        <f t="shared" ref="BP62:BT62" si="26">+BP16</f>
        <v>247923.12545975615</v>
      </c>
      <c r="BQ62" s="35">
        <f t="shared" si="26"/>
        <v>260525.04569390192</v>
      </c>
      <c r="BR62" s="35">
        <f t="shared" si="26"/>
        <v>273768.00045589684</v>
      </c>
      <c r="BS62" s="35">
        <f t="shared" si="26"/>
        <v>293318.17593363964</v>
      </c>
      <c r="BT62" s="35">
        <f t="shared" si="26"/>
        <v>311836.21316685411</v>
      </c>
      <c r="BU62" s="35">
        <f t="shared" si="10"/>
        <v>8.6153824377338974</v>
      </c>
    </row>
    <row r="63" spans="1:73" x14ac:dyDescent="0.25">
      <c r="A63" t="s">
        <v>472</v>
      </c>
      <c r="B63">
        <v>19</v>
      </c>
      <c r="C63" s="35">
        <f>+C17</f>
        <v>22227.935779369891</v>
      </c>
      <c r="D63" s="35">
        <f t="shared" ref="D63:BO63" si="27">+D17</f>
        <v>24058.52022509465</v>
      </c>
      <c r="E63" s="35">
        <f t="shared" si="27"/>
        <v>25744.384376655998</v>
      </c>
      <c r="F63" s="35">
        <f t="shared" si="27"/>
        <v>26244.970246273224</v>
      </c>
      <c r="G63" s="35">
        <f t="shared" si="27"/>
        <v>27253.148286292129</v>
      </c>
      <c r="H63" s="35">
        <f t="shared" si="27"/>
        <v>28562.155093131565</v>
      </c>
      <c r="I63" s="35">
        <f t="shared" si="27"/>
        <v>29650.873737004913</v>
      </c>
      <c r="J63" s="35">
        <f t="shared" si="27"/>
        <v>31016.805309568317</v>
      </c>
      <c r="K63" s="35">
        <f t="shared" si="27"/>
        <v>32161.423520692922</v>
      </c>
      <c r="L63" s="35">
        <f t="shared" si="27"/>
        <v>33857.319515559844</v>
      </c>
      <c r="M63" s="35">
        <f t="shared" si="27"/>
        <v>36422.09902070315</v>
      </c>
      <c r="N63" s="35">
        <f t="shared" si="27"/>
        <v>38681.860482589502</v>
      </c>
      <c r="O63" s="35">
        <f t="shared" si="27"/>
        <v>39982.377917037171</v>
      </c>
      <c r="P63" s="35">
        <f t="shared" si="27"/>
        <v>41348.219952760934</v>
      </c>
      <c r="Q63" s="35">
        <f t="shared" si="27"/>
        <v>43182.333520318847</v>
      </c>
      <c r="R63" s="35">
        <f t="shared" si="27"/>
        <v>44476.56178464571</v>
      </c>
      <c r="S63" s="35">
        <f t="shared" si="27"/>
        <v>46207.009305948042</v>
      </c>
      <c r="T63" s="35">
        <f t="shared" si="27"/>
        <v>49020.380245969405</v>
      </c>
      <c r="U63" s="35">
        <f t="shared" si="27"/>
        <v>53188.56939129228</v>
      </c>
      <c r="V63" s="35">
        <f t="shared" si="27"/>
        <v>58233.231517155204</v>
      </c>
      <c r="W63" s="35">
        <f t="shared" si="27"/>
        <v>64204.011095077323</v>
      </c>
      <c r="X63" s="35">
        <f t="shared" si="27"/>
        <v>68061.11610562104</v>
      </c>
      <c r="Y63" s="35">
        <f t="shared" si="27"/>
        <v>71364.842889885185</v>
      </c>
      <c r="Z63" s="35">
        <f t="shared" si="27"/>
        <v>75279.901827372101</v>
      </c>
      <c r="AA63" s="35">
        <f t="shared" si="27"/>
        <v>78634.035768341026</v>
      </c>
      <c r="AB63" s="35">
        <f t="shared" si="27"/>
        <v>81189.452804437169</v>
      </c>
      <c r="AC63" s="35">
        <f t="shared" si="27"/>
        <v>84100.626942981558</v>
      </c>
      <c r="AD63" s="35">
        <f t="shared" si="27"/>
        <v>89213.682030524185</v>
      </c>
      <c r="AE63" s="35">
        <f t="shared" si="27"/>
        <v>96803.300059045549</v>
      </c>
      <c r="AF63" s="35">
        <f t="shared" si="27"/>
        <v>101409.60449443531</v>
      </c>
      <c r="AG63" s="35">
        <f t="shared" si="27"/>
        <v>106039.14438337198</v>
      </c>
      <c r="AH63" s="35">
        <f t="shared" si="27"/>
        <v>115523.48898409848</v>
      </c>
      <c r="AI63" s="35">
        <f t="shared" si="27"/>
        <v>126605.86677254949</v>
      </c>
      <c r="AJ63" s="35">
        <f t="shared" si="27"/>
        <v>139343.00986260272</v>
      </c>
      <c r="AK63" s="35">
        <f t="shared" si="27"/>
        <v>150525.35210584424</v>
      </c>
      <c r="AL63" s="35">
        <f t="shared" si="27"/>
        <v>159689.97637603019</v>
      </c>
      <c r="AM63" s="35">
        <f t="shared" si="27"/>
        <v>164171.13924443803</v>
      </c>
      <c r="AN63" s="35">
        <f t="shared" si="27"/>
        <v>165411.55826448635</v>
      </c>
      <c r="AO63" s="35">
        <f t="shared" si="27"/>
        <v>175093.65671904795</v>
      </c>
      <c r="AP63" s="35">
        <f t="shared" si="27"/>
        <v>186129.52854236434</v>
      </c>
      <c r="AQ63" s="35">
        <f t="shared" si="27"/>
        <v>197073.88300883671</v>
      </c>
      <c r="AR63" s="35">
        <f t="shared" si="27"/>
        <v>205052.17569707314</v>
      </c>
      <c r="AS63" s="35">
        <f t="shared" si="27"/>
        <v>214441.67871706496</v>
      </c>
      <c r="AT63" s="35">
        <f t="shared" si="27"/>
        <v>224001.76123215636</v>
      </c>
      <c r="AU63" s="35">
        <f t="shared" si="27"/>
        <v>231865.25254334824</v>
      </c>
      <c r="AV63" s="35">
        <f t="shared" si="27"/>
        <v>235901.41167295945</v>
      </c>
      <c r="AW63" s="35">
        <f t="shared" si="27"/>
        <v>240019.38566559664</v>
      </c>
      <c r="AX63" s="35">
        <f t="shared" si="27"/>
        <v>249946.29701168678</v>
      </c>
      <c r="AY63" s="35">
        <f t="shared" si="27"/>
        <v>262103.31709372229</v>
      </c>
      <c r="AZ63" s="35">
        <f t="shared" si="27"/>
        <v>277747.66487244883</v>
      </c>
      <c r="BA63" s="35">
        <f t="shared" si="27"/>
        <v>293688.39554582367</v>
      </c>
      <c r="BB63" s="35">
        <f t="shared" si="27"/>
        <v>310767.32625600044</v>
      </c>
      <c r="BC63" s="35">
        <f t="shared" si="27"/>
        <v>330033.72086884396</v>
      </c>
      <c r="BD63" s="35">
        <f t="shared" si="27"/>
        <v>345822.08107980742</v>
      </c>
      <c r="BE63" s="35">
        <f t="shared" si="27"/>
        <v>363415.50019800174</v>
      </c>
      <c r="BF63" s="35">
        <f t="shared" si="27"/>
        <v>373930.97085267061</v>
      </c>
      <c r="BG63" s="35">
        <f t="shared" si="27"/>
        <v>382213.6186324142</v>
      </c>
      <c r="BH63" s="35">
        <f t="shared" si="27"/>
        <v>393984.39654603571</v>
      </c>
      <c r="BI63" s="35">
        <f t="shared" si="27"/>
        <v>407851.15791497991</v>
      </c>
      <c r="BJ63" s="35">
        <f t="shared" si="27"/>
        <v>428011.80223683512</v>
      </c>
      <c r="BK63" s="35">
        <f t="shared" si="27"/>
        <v>450802.63207327382</v>
      </c>
      <c r="BL63" s="35">
        <f t="shared" si="27"/>
        <v>470468.34857264155</v>
      </c>
      <c r="BM63" s="35">
        <f t="shared" si="27"/>
        <v>484040.24772523169</v>
      </c>
      <c r="BN63" s="35">
        <f t="shared" si="27"/>
        <v>482405.13316908688</v>
      </c>
      <c r="BO63" s="35">
        <f t="shared" si="27"/>
        <v>484509.15292412706</v>
      </c>
      <c r="BP63" s="35">
        <f t="shared" ref="BP63:BT63" si="28">+BP17</f>
        <v>498463.55691737944</v>
      </c>
      <c r="BQ63" s="35">
        <f t="shared" si="28"/>
        <v>518984.39930565376</v>
      </c>
      <c r="BR63" s="35">
        <f t="shared" si="28"/>
        <v>536245.64357800887</v>
      </c>
      <c r="BS63" s="35">
        <f t="shared" si="28"/>
        <v>554633.6676101333</v>
      </c>
      <c r="BT63" s="35">
        <f t="shared" si="28"/>
        <v>575771.2863383193</v>
      </c>
      <c r="BU63" s="35">
        <f t="shared" si="10"/>
        <v>4.1320428409437309</v>
      </c>
    </row>
    <row r="64" spans="1:73" x14ac:dyDescent="0.25">
      <c r="A64" t="s">
        <v>473</v>
      </c>
      <c r="B64">
        <v>20</v>
      </c>
      <c r="C64" s="35">
        <f>+C18</f>
        <v>5968.3502610733294</v>
      </c>
      <c r="D64" s="35">
        <f t="shared" ref="D64:BO64" si="29">+D18</f>
        <v>6720.0433730192017</v>
      </c>
      <c r="E64" s="35">
        <f t="shared" si="29"/>
        <v>7387.485926606927</v>
      </c>
      <c r="F64" s="35">
        <f t="shared" si="29"/>
        <v>7900.1617373098316</v>
      </c>
      <c r="G64" s="35">
        <f t="shared" si="29"/>
        <v>8646.8210373234833</v>
      </c>
      <c r="H64" s="35">
        <f t="shared" si="29"/>
        <v>9625.3451673020263</v>
      </c>
      <c r="I64" s="35">
        <f t="shared" si="29"/>
        <v>10743.382327689662</v>
      </c>
      <c r="J64" s="35">
        <f t="shared" si="29"/>
        <v>12097.738803564116</v>
      </c>
      <c r="K64" s="35">
        <f t="shared" si="29"/>
        <v>13443.723499700296</v>
      </c>
      <c r="L64" s="35">
        <f t="shared" si="29"/>
        <v>14832.84097278927</v>
      </c>
      <c r="M64" s="35">
        <f t="shared" si="29"/>
        <v>16375.730546305289</v>
      </c>
      <c r="N64" s="35">
        <f t="shared" si="29"/>
        <v>18056.152448389166</v>
      </c>
      <c r="O64" s="35">
        <f t="shared" si="29"/>
        <v>19342.119344760576</v>
      </c>
      <c r="P64" s="35">
        <f t="shared" si="29"/>
        <v>20779.982880374388</v>
      </c>
      <c r="Q64" s="35">
        <f t="shared" si="29"/>
        <v>22459.154807477393</v>
      </c>
      <c r="R64" s="35">
        <f t="shared" si="29"/>
        <v>24149.754769308951</v>
      </c>
      <c r="S64" s="35">
        <f t="shared" si="29"/>
        <v>26063.352072775408</v>
      </c>
      <c r="T64" s="35">
        <f t="shared" si="29"/>
        <v>28119.627684017367</v>
      </c>
      <c r="U64" s="35">
        <f t="shared" si="29"/>
        <v>30518.622402071953</v>
      </c>
      <c r="V64" s="35">
        <f t="shared" si="29"/>
        <v>33307.867490608529</v>
      </c>
      <c r="W64" s="35">
        <f t="shared" si="29"/>
        <v>36934.947060611383</v>
      </c>
      <c r="X64" s="35">
        <f t="shared" si="29"/>
        <v>40343.781491723072</v>
      </c>
      <c r="Y64" s="35">
        <f t="shared" si="29"/>
        <v>43535.087665652813</v>
      </c>
      <c r="Z64" s="35">
        <f t="shared" si="29"/>
        <v>46344.131416980745</v>
      </c>
      <c r="AA64" s="35">
        <f t="shared" si="29"/>
        <v>49228.023505245561</v>
      </c>
      <c r="AB64" s="35">
        <f t="shared" si="29"/>
        <v>51544.612109915302</v>
      </c>
      <c r="AC64" s="35">
        <f t="shared" si="29"/>
        <v>54010.349470002766</v>
      </c>
      <c r="AD64" s="35">
        <f t="shared" si="29"/>
        <v>57375.084870946164</v>
      </c>
      <c r="AE64" s="35">
        <f t="shared" si="29"/>
        <v>61446.878806365603</v>
      </c>
      <c r="AF64" s="35">
        <f t="shared" si="29"/>
        <v>63880.269303766421</v>
      </c>
      <c r="AG64" s="35">
        <f t="shared" si="29"/>
        <v>66520.15686797745</v>
      </c>
      <c r="AH64" s="35">
        <f t="shared" si="29"/>
        <v>70210.65579372512</v>
      </c>
      <c r="AI64" s="35">
        <f t="shared" si="29"/>
        <v>73746.005182906913</v>
      </c>
      <c r="AJ64" s="35">
        <f t="shared" si="29"/>
        <v>77961.526386429308</v>
      </c>
      <c r="AK64" s="35">
        <f t="shared" si="29"/>
        <v>82087.56137167124</v>
      </c>
      <c r="AL64" s="35">
        <f t="shared" si="29"/>
        <v>84953.600371878827</v>
      </c>
      <c r="AM64" s="35">
        <f t="shared" si="29"/>
        <v>87237.632477400373</v>
      </c>
      <c r="AN64" s="35">
        <f t="shared" si="29"/>
        <v>89430.012959926389</v>
      </c>
      <c r="AO64" s="35">
        <f t="shared" si="29"/>
        <v>94242.997699799918</v>
      </c>
      <c r="AP64" s="35">
        <f t="shared" si="29"/>
        <v>98985.7321419863</v>
      </c>
      <c r="AQ64" s="35">
        <f t="shared" si="29"/>
        <v>103207.22344911093</v>
      </c>
      <c r="AR64" s="35">
        <f t="shared" si="29"/>
        <v>108036.07270847517</v>
      </c>
      <c r="AS64" s="35">
        <f t="shared" si="29"/>
        <v>113136.67038492422</v>
      </c>
      <c r="AT64" s="35">
        <f t="shared" si="29"/>
        <v>118481.86502172722</v>
      </c>
      <c r="AU64" s="35">
        <f t="shared" si="29"/>
        <v>123441.89742073466</v>
      </c>
      <c r="AV64" s="35">
        <f t="shared" si="29"/>
        <v>127602.22027448745</v>
      </c>
      <c r="AW64" s="35">
        <f t="shared" si="29"/>
        <v>132025.46927108648</v>
      </c>
      <c r="AX64" s="35">
        <f t="shared" si="29"/>
        <v>136929.01194264792</v>
      </c>
      <c r="AY64" s="35">
        <f t="shared" si="29"/>
        <v>143008.18142944333</v>
      </c>
      <c r="AZ64" s="35">
        <f t="shared" si="29"/>
        <v>150110.24601029468</v>
      </c>
      <c r="BA64" s="35">
        <f t="shared" si="29"/>
        <v>157816.35009632164</v>
      </c>
      <c r="BB64" s="35">
        <f t="shared" si="29"/>
        <v>166609.24052566296</v>
      </c>
      <c r="BC64" s="35">
        <f t="shared" si="29"/>
        <v>176388.55531703122</v>
      </c>
      <c r="BD64" s="35">
        <f t="shared" si="29"/>
        <v>187832.64104091941</v>
      </c>
      <c r="BE64" s="35">
        <f t="shared" si="29"/>
        <v>201856.17777507362</v>
      </c>
      <c r="BF64" s="35">
        <f t="shared" si="29"/>
        <v>213869.4486025431</v>
      </c>
      <c r="BG64" s="35">
        <f t="shared" si="29"/>
        <v>223777.4446181464</v>
      </c>
      <c r="BH64" s="35">
        <f t="shared" si="29"/>
        <v>234098.39728485752</v>
      </c>
      <c r="BI64" s="35">
        <f t="shared" si="29"/>
        <v>246922.96849407195</v>
      </c>
      <c r="BJ64" s="35">
        <f t="shared" si="29"/>
        <v>261649.83551154475</v>
      </c>
      <c r="BK64" s="35">
        <f t="shared" si="29"/>
        <v>279726.79197498766</v>
      </c>
      <c r="BL64" s="35">
        <f t="shared" si="29"/>
        <v>298400.46378225379</v>
      </c>
      <c r="BM64" s="35">
        <f t="shared" si="29"/>
        <v>314163.9083264221</v>
      </c>
      <c r="BN64" s="35">
        <f t="shared" si="29"/>
        <v>324119.71291010099</v>
      </c>
      <c r="BO64" s="35">
        <f t="shared" si="29"/>
        <v>335896.19027146895</v>
      </c>
      <c r="BP64" s="35">
        <f t="shared" ref="BP64:BT64" si="30">+BP18</f>
        <v>349855.97492500179</v>
      </c>
      <c r="BQ64" s="35">
        <f t="shared" si="30"/>
        <v>365262.87775364646</v>
      </c>
      <c r="BR64" s="35">
        <f t="shared" si="30"/>
        <v>382032.22478959843</v>
      </c>
      <c r="BS64" s="35">
        <f t="shared" si="30"/>
        <v>399186.84343230736</v>
      </c>
      <c r="BT64" s="35">
        <f t="shared" si="30"/>
        <v>415770.1282187039</v>
      </c>
      <c r="BU64" s="35">
        <f t="shared" si="10"/>
        <v>5.3330167775047137</v>
      </c>
    </row>
    <row r="65" spans="1:73" x14ac:dyDescent="0.25">
      <c r="A65" s="36" t="s">
        <v>485</v>
      </c>
      <c r="B65">
        <v>2225</v>
      </c>
      <c r="C65" s="35">
        <f>+C43+C44+C45</f>
        <v>12937.801499418802</v>
      </c>
      <c r="D65" s="35">
        <f t="shared" ref="D65:BO65" si="31">+D43+D44+D45</f>
        <v>16264.855099751871</v>
      </c>
      <c r="E65" s="35">
        <f t="shared" si="31"/>
        <v>18978.664396796154</v>
      </c>
      <c r="F65" s="35">
        <f t="shared" si="31"/>
        <v>22807.421733296789</v>
      </c>
      <c r="G65" s="35">
        <f t="shared" si="31"/>
        <v>27909.956862179613</v>
      </c>
      <c r="H65" s="35">
        <f t="shared" si="31"/>
        <v>30878.819755112687</v>
      </c>
      <c r="I65" s="35">
        <f t="shared" si="31"/>
        <v>31810.666538059024</v>
      </c>
      <c r="J65" s="35">
        <f t="shared" si="31"/>
        <v>34346.829122680101</v>
      </c>
      <c r="K65" s="35">
        <f t="shared" si="31"/>
        <v>36700.401714711537</v>
      </c>
      <c r="L65" s="35">
        <f t="shared" si="31"/>
        <v>39788.640841762252</v>
      </c>
      <c r="M65" s="35">
        <f t="shared" si="31"/>
        <v>41098.3185159813</v>
      </c>
      <c r="N65" s="35">
        <f t="shared" si="31"/>
        <v>43057.294880388654</v>
      </c>
      <c r="O65" s="35">
        <f t="shared" si="31"/>
        <v>45250.708537456318</v>
      </c>
      <c r="P65" s="35">
        <f t="shared" si="31"/>
        <v>47804.193596958023</v>
      </c>
      <c r="Q65" s="35">
        <f t="shared" si="31"/>
        <v>50240.501594663954</v>
      </c>
      <c r="R65" s="35">
        <f t="shared" si="31"/>
        <v>51721.795614896539</v>
      </c>
      <c r="S65" s="35">
        <f t="shared" si="31"/>
        <v>55514.958651472465</v>
      </c>
      <c r="T65" s="35">
        <f t="shared" si="31"/>
        <v>58343.080940530504</v>
      </c>
      <c r="U65" s="35">
        <f t="shared" si="31"/>
        <v>61770.295392850545</v>
      </c>
      <c r="V65" s="35">
        <f t="shared" si="31"/>
        <v>67677.867088448053</v>
      </c>
      <c r="W65" s="35">
        <f t="shared" si="31"/>
        <v>74394.553199330869</v>
      </c>
      <c r="X65" s="35">
        <f t="shared" si="31"/>
        <v>78866.658530903151</v>
      </c>
      <c r="Y65" s="35">
        <f t="shared" si="31"/>
        <v>86973.838960923254</v>
      </c>
      <c r="Z65" s="35">
        <f t="shared" si="31"/>
        <v>96857.830874207211</v>
      </c>
      <c r="AA65" s="35">
        <f t="shared" si="31"/>
        <v>99305.319173219701</v>
      </c>
      <c r="AB65" s="35">
        <f t="shared" si="31"/>
        <v>105997.30544839789</v>
      </c>
      <c r="AC65" s="35">
        <f t="shared" si="31"/>
        <v>114911.53977582572</v>
      </c>
      <c r="AD65" s="35">
        <f t="shared" si="31"/>
        <v>126897.086463183</v>
      </c>
      <c r="AE65" s="35">
        <f t="shared" si="31"/>
        <v>136270.84130659426</v>
      </c>
      <c r="AF65" s="35">
        <f t="shared" si="31"/>
        <v>137666.69788882748</v>
      </c>
      <c r="AG65" s="35">
        <f t="shared" si="31"/>
        <v>144009.28541493788</v>
      </c>
      <c r="AH65" s="35">
        <f t="shared" si="31"/>
        <v>158936.49978742254</v>
      </c>
      <c r="AI65" s="35">
        <f t="shared" si="31"/>
        <v>174395.74495590545</v>
      </c>
      <c r="AJ65" s="35">
        <f t="shared" si="31"/>
        <v>189103.13822123676</v>
      </c>
      <c r="AK65" s="35">
        <f t="shared" si="31"/>
        <v>189903.16283027685</v>
      </c>
      <c r="AL65" s="35">
        <f t="shared" si="31"/>
        <v>192199.2042905218</v>
      </c>
      <c r="AM65" s="35">
        <f t="shared" si="31"/>
        <v>191838.79397518301</v>
      </c>
      <c r="AN65" s="35">
        <f t="shared" si="31"/>
        <v>197594.01789941423</v>
      </c>
      <c r="AO65" s="35">
        <f t="shared" si="31"/>
        <v>215212.1301803058</v>
      </c>
      <c r="AP65" s="35">
        <f t="shared" si="31"/>
        <v>229630.89208495396</v>
      </c>
      <c r="AQ65" s="35">
        <f t="shared" si="31"/>
        <v>235504.8862099754</v>
      </c>
      <c r="AR65" s="35">
        <f t="shared" si="31"/>
        <v>238595.5823114278</v>
      </c>
      <c r="AS65" s="35">
        <f t="shared" si="31"/>
        <v>248498.78359909868</v>
      </c>
      <c r="AT65" s="35">
        <f t="shared" si="31"/>
        <v>250893.68385346577</v>
      </c>
      <c r="AU65" s="35">
        <f t="shared" si="31"/>
        <v>250934.70249947056</v>
      </c>
      <c r="AV65" s="35">
        <f t="shared" si="31"/>
        <v>253668.76007077968</v>
      </c>
      <c r="AW65" s="35">
        <f t="shared" si="31"/>
        <v>260147.42525807122</v>
      </c>
      <c r="AX65" s="35">
        <f t="shared" si="31"/>
        <v>278524.42709809984</v>
      </c>
      <c r="AY65" s="35">
        <f t="shared" si="31"/>
        <v>311987.5630596758</v>
      </c>
      <c r="AZ65" s="35">
        <f t="shared" si="31"/>
        <v>343373.8468594958</v>
      </c>
      <c r="BA65" s="35">
        <f t="shared" si="31"/>
        <v>375648.90162913804</v>
      </c>
      <c r="BB65" s="35">
        <f t="shared" si="31"/>
        <v>406491.4051908321</v>
      </c>
      <c r="BC65" s="35">
        <f t="shared" si="31"/>
        <v>439662.60899225721</v>
      </c>
      <c r="BD65" s="35">
        <f t="shared" si="31"/>
        <v>484194.31956664927</v>
      </c>
      <c r="BE65" s="35">
        <f t="shared" si="31"/>
        <v>515574.60538031859</v>
      </c>
      <c r="BF65" s="35">
        <f t="shared" si="31"/>
        <v>530598.40622984222</v>
      </c>
      <c r="BG65" s="35">
        <f t="shared" si="31"/>
        <v>540830.40749891545</v>
      </c>
      <c r="BH65" s="35">
        <f t="shared" si="31"/>
        <v>546522.63870648073</v>
      </c>
      <c r="BI65" s="35">
        <f t="shared" si="31"/>
        <v>570545.41480367084</v>
      </c>
      <c r="BJ65" s="35">
        <f t="shared" si="31"/>
        <v>615198.38937319897</v>
      </c>
      <c r="BK65" s="35">
        <f t="shared" si="31"/>
        <v>671473.35581573099</v>
      </c>
      <c r="BL65" s="35">
        <f t="shared" si="31"/>
        <v>705842.53031278914</v>
      </c>
      <c r="BM65" s="35">
        <f t="shared" si="31"/>
        <v>693160.07843436813</v>
      </c>
      <c r="BN65" s="35">
        <f t="shared" si="31"/>
        <v>615868.46117612743</v>
      </c>
      <c r="BO65" s="35">
        <f t="shared" si="31"/>
        <v>617492.48761967162</v>
      </c>
      <c r="BP65" s="35">
        <f t="shared" ref="BP65:BT65" si="32">+BP43+BP44+BP45</f>
        <v>662756.95816533011</v>
      </c>
      <c r="BQ65" s="35">
        <f t="shared" si="32"/>
        <v>734714.73366601067</v>
      </c>
      <c r="BR65" s="35">
        <f t="shared" si="32"/>
        <v>819657.29884770885</v>
      </c>
      <c r="BS65" s="35">
        <f t="shared" si="32"/>
        <v>918869.01079865242</v>
      </c>
      <c r="BT65" s="35">
        <f t="shared" si="32"/>
        <v>1038396.2507571087</v>
      </c>
      <c r="BU65" s="35">
        <f t="shared" si="10"/>
        <v>5.4911635022273479</v>
      </c>
    </row>
    <row r="66" spans="1:73" x14ac:dyDescent="0.25">
      <c r="A66" t="s">
        <v>474</v>
      </c>
      <c r="B66">
        <v>26</v>
      </c>
      <c r="C66" s="35">
        <f>+C46</f>
        <v>35.698343690233912</v>
      </c>
      <c r="D66" s="35">
        <f t="shared" ref="D66:BO66" si="33">+D46</f>
        <v>40.947607322040675</v>
      </c>
      <c r="E66" s="35">
        <f t="shared" si="33"/>
        <v>41.031731680745622</v>
      </c>
      <c r="F66" s="35">
        <f t="shared" si="33"/>
        <v>44.378754864245323</v>
      </c>
      <c r="G66" s="35">
        <f t="shared" si="33"/>
        <v>44.418990026965893</v>
      </c>
      <c r="H66" s="35">
        <f t="shared" si="33"/>
        <v>45.142022576292213</v>
      </c>
      <c r="I66" s="35">
        <f t="shared" si="33"/>
        <v>51.674944795847757</v>
      </c>
      <c r="J66" s="35">
        <f t="shared" si="33"/>
        <v>56.762369526082622</v>
      </c>
      <c r="K66" s="35">
        <f t="shared" si="33"/>
        <v>61.879181912110184</v>
      </c>
      <c r="L66" s="35">
        <f t="shared" si="33"/>
        <v>63.596677382933223</v>
      </c>
      <c r="M66" s="35">
        <f t="shared" si="33"/>
        <v>75.607667847511365</v>
      </c>
      <c r="N66" s="35">
        <f t="shared" si="33"/>
        <v>92.71017350121258</v>
      </c>
      <c r="O66" s="35">
        <f t="shared" si="33"/>
        <v>104.40080539542461</v>
      </c>
      <c r="P66" s="35">
        <f t="shared" si="33"/>
        <v>175.55516525307712</v>
      </c>
      <c r="Q66" s="35">
        <f t="shared" si="33"/>
        <v>275.74971619014201</v>
      </c>
      <c r="R66" s="35">
        <f t="shared" si="33"/>
        <v>377.1947718407929</v>
      </c>
      <c r="S66" s="35">
        <f t="shared" si="33"/>
        <v>464.05552584267775</v>
      </c>
      <c r="T66" s="35">
        <f t="shared" si="33"/>
        <v>493.75322761094031</v>
      </c>
      <c r="U66" s="35">
        <f t="shared" si="33"/>
        <v>569.91339601561003</v>
      </c>
      <c r="V66" s="35">
        <f t="shared" si="33"/>
        <v>699.1287950370654</v>
      </c>
      <c r="W66" s="35">
        <f t="shared" si="33"/>
        <v>909.13393552338528</v>
      </c>
      <c r="X66" s="35">
        <f t="shared" si="33"/>
        <v>1310.2794264885806</v>
      </c>
      <c r="Y66" s="35">
        <f t="shared" si="33"/>
        <v>2017.2297736364981</v>
      </c>
      <c r="Z66" s="35">
        <f t="shared" si="33"/>
        <v>2463.5679048741608</v>
      </c>
      <c r="AA66" s="35">
        <f t="shared" si="33"/>
        <v>2850.0225733645616</v>
      </c>
      <c r="AB66" s="35">
        <f t="shared" si="33"/>
        <v>2954.5970470579423</v>
      </c>
      <c r="AC66" s="35">
        <f t="shared" si="33"/>
        <v>3222.5894526455013</v>
      </c>
      <c r="AD66" s="35">
        <f t="shared" si="33"/>
        <v>3742.128158099948</v>
      </c>
      <c r="AE66" s="35">
        <f t="shared" si="33"/>
        <v>4040.3243609821116</v>
      </c>
      <c r="AF66" s="35">
        <f t="shared" si="33"/>
        <v>4239.3613216162421</v>
      </c>
      <c r="AG66" s="35">
        <f t="shared" si="33"/>
        <v>4393.249833513757</v>
      </c>
      <c r="AH66" s="35">
        <f t="shared" si="33"/>
        <v>4700.4400371417441</v>
      </c>
      <c r="AI66" s="35">
        <f t="shared" si="33"/>
        <v>5116.8802676440255</v>
      </c>
      <c r="AJ66" s="35">
        <f t="shared" si="33"/>
        <v>6025.4928530240713</v>
      </c>
      <c r="AK66" s="35">
        <f t="shared" si="33"/>
        <v>6898.3230499679266</v>
      </c>
      <c r="AL66" s="35">
        <f t="shared" si="33"/>
        <v>7496.1271633533579</v>
      </c>
      <c r="AM66" s="35">
        <f t="shared" si="33"/>
        <v>7887.9886289797514</v>
      </c>
      <c r="AN66" s="35">
        <f t="shared" si="33"/>
        <v>8294.7631207636241</v>
      </c>
      <c r="AO66" s="35">
        <f t="shared" si="33"/>
        <v>8643.0712898895617</v>
      </c>
      <c r="AP66" s="35">
        <f t="shared" si="33"/>
        <v>9166.9060633218924</v>
      </c>
      <c r="AQ66" s="35">
        <f t="shared" si="33"/>
        <v>10126.324403176661</v>
      </c>
      <c r="AR66" s="35">
        <f t="shared" si="33"/>
        <v>11367.025140871358</v>
      </c>
      <c r="AS66" s="35">
        <f t="shared" si="33"/>
        <v>12898.190205573786</v>
      </c>
      <c r="AT66" s="35">
        <f t="shared" si="33"/>
        <v>13871.819621621678</v>
      </c>
      <c r="AU66" s="35">
        <f t="shared" si="33"/>
        <v>15717.948585657688</v>
      </c>
      <c r="AV66" s="35">
        <f t="shared" si="33"/>
        <v>17786.629721127585</v>
      </c>
      <c r="AW66" s="35">
        <f t="shared" si="33"/>
        <v>20144.267643437561</v>
      </c>
      <c r="AX66" s="35">
        <f t="shared" si="33"/>
        <v>22502.063298944537</v>
      </c>
      <c r="AY66" s="35">
        <f t="shared" si="33"/>
        <v>23401.954203022004</v>
      </c>
      <c r="AZ66" s="35">
        <f t="shared" si="33"/>
        <v>25840.054303011864</v>
      </c>
      <c r="BA66" s="35">
        <f t="shared" si="33"/>
        <v>28162.665021650268</v>
      </c>
      <c r="BB66" s="35">
        <f t="shared" si="33"/>
        <v>31907.202277199583</v>
      </c>
      <c r="BC66" s="35">
        <f t="shared" si="33"/>
        <v>38989.010687561669</v>
      </c>
      <c r="BD66" s="35">
        <f t="shared" si="33"/>
        <v>52123.234839835386</v>
      </c>
      <c r="BE66" s="35">
        <f t="shared" si="33"/>
        <v>66257.204579359677</v>
      </c>
      <c r="BF66" s="35">
        <f t="shared" si="33"/>
        <v>81484.324768616454</v>
      </c>
      <c r="BG66" s="35">
        <f t="shared" si="33"/>
        <v>91661.484843493716</v>
      </c>
      <c r="BH66" s="35">
        <f t="shared" si="33"/>
        <v>96825.967351477506</v>
      </c>
      <c r="BI66" s="35">
        <f t="shared" si="33"/>
        <v>104342.43612368494</v>
      </c>
      <c r="BJ66" s="35">
        <f t="shared" si="33"/>
        <v>110907.44525451143</v>
      </c>
      <c r="BK66" s="35">
        <f t="shared" si="33"/>
        <v>116882.95890492501</v>
      </c>
      <c r="BL66" s="35">
        <f t="shared" si="33"/>
        <v>129488.55196912831</v>
      </c>
      <c r="BM66" s="35">
        <f t="shared" si="33"/>
        <v>142862.0256256944</v>
      </c>
      <c r="BN66" s="35">
        <f t="shared" si="33"/>
        <v>146310.55565922131</v>
      </c>
      <c r="BO66" s="35">
        <f t="shared" si="33"/>
        <v>156750.70775591428</v>
      </c>
      <c r="BP66" s="35">
        <f t="shared" ref="BP66:BT66" si="34">+BP46</f>
        <v>176506.16138237604</v>
      </c>
      <c r="BQ66" s="35">
        <f t="shared" si="34"/>
        <v>200253.92035460114</v>
      </c>
      <c r="BR66" s="35">
        <f t="shared" si="34"/>
        <v>231243.2370568917</v>
      </c>
      <c r="BS66" s="35">
        <f t="shared" si="34"/>
        <v>271865.30583335191</v>
      </c>
      <c r="BT66" s="35">
        <f t="shared" si="34"/>
        <v>321832.33431290183</v>
      </c>
      <c r="BU66" s="35">
        <f t="shared" si="10"/>
        <v>53.411785917459149</v>
      </c>
    </row>
    <row r="67" spans="1:73" x14ac:dyDescent="0.25">
      <c r="A67" t="s">
        <v>475</v>
      </c>
      <c r="B67">
        <v>27</v>
      </c>
      <c r="C67" s="35">
        <f>+C47</f>
        <v>8119.0813826892072</v>
      </c>
      <c r="D67" s="35">
        <f t="shared" ref="D67:BO67" si="35">+D47</f>
        <v>8988.614491336597</v>
      </c>
      <c r="E67" s="35">
        <f t="shared" si="35"/>
        <v>9075.6068214251591</v>
      </c>
      <c r="F67" s="35">
        <f t="shared" si="35"/>
        <v>8903.2713280921744</v>
      </c>
      <c r="G67" s="35">
        <f t="shared" si="35"/>
        <v>8734.2995818370327</v>
      </c>
      <c r="H67" s="35">
        <f t="shared" si="35"/>
        <v>8923.2692995537727</v>
      </c>
      <c r="I67" s="35">
        <f t="shared" si="35"/>
        <v>9176.7793377424241</v>
      </c>
      <c r="J67" s="35">
        <f t="shared" si="35"/>
        <v>9354.3882814283588</v>
      </c>
      <c r="K67" s="35">
        <f t="shared" si="35"/>
        <v>9169.3134440740796</v>
      </c>
      <c r="L67" s="35">
        <f t="shared" si="35"/>
        <v>9210.5740239896641</v>
      </c>
      <c r="M67" s="35">
        <f t="shared" si="35"/>
        <v>9548.6704335561153</v>
      </c>
      <c r="N67" s="35">
        <f t="shared" si="35"/>
        <v>10105.700238251307</v>
      </c>
      <c r="O67" s="35">
        <f t="shared" si="35"/>
        <v>10620.094816237199</v>
      </c>
      <c r="P67" s="35">
        <f t="shared" si="35"/>
        <v>11030.899254366092</v>
      </c>
      <c r="Q67" s="35">
        <f t="shared" si="35"/>
        <v>11338.429524254743</v>
      </c>
      <c r="R67" s="35">
        <f t="shared" si="35"/>
        <v>11521.119671495457</v>
      </c>
      <c r="S67" s="35">
        <f t="shared" si="35"/>
        <v>11737.08746044396</v>
      </c>
      <c r="T67" s="35">
        <f t="shared" si="35"/>
        <v>11841.1922149897</v>
      </c>
      <c r="U67" s="35">
        <f t="shared" si="35"/>
        <v>12091.574089340138</v>
      </c>
      <c r="V67" s="35">
        <f t="shared" si="35"/>
        <v>12476.308025292139</v>
      </c>
      <c r="W67" s="35">
        <f t="shared" si="35"/>
        <v>12944.451922415188</v>
      </c>
      <c r="X67" s="35">
        <f t="shared" si="35"/>
        <v>13416.118328515928</v>
      </c>
      <c r="Y67" s="35">
        <f t="shared" si="35"/>
        <v>14313.946968937356</v>
      </c>
      <c r="Z67" s="35">
        <f t="shared" si="35"/>
        <v>15277.283772272451</v>
      </c>
      <c r="AA67" s="35">
        <f t="shared" si="35"/>
        <v>16208.564075044906</v>
      </c>
      <c r="AB67" s="35">
        <f t="shared" si="35"/>
        <v>16934.068101409415</v>
      </c>
      <c r="AC67" s="35">
        <f t="shared" si="35"/>
        <v>18005.230840256376</v>
      </c>
      <c r="AD67" s="35">
        <f t="shared" si="35"/>
        <v>20054.383021650498</v>
      </c>
      <c r="AE67" s="35">
        <f t="shared" si="35"/>
        <v>21525.007402326039</v>
      </c>
      <c r="AF67" s="35">
        <f t="shared" si="35"/>
        <v>23498.928834938779</v>
      </c>
      <c r="AG67" s="35">
        <f t="shared" si="35"/>
        <v>25209.239346936498</v>
      </c>
      <c r="AH67" s="35">
        <f t="shared" si="35"/>
        <v>27034.59705073899</v>
      </c>
      <c r="AI67" s="35">
        <f t="shared" si="35"/>
        <v>28699.320217306144</v>
      </c>
      <c r="AJ67" s="35">
        <f t="shared" si="35"/>
        <v>30804.889525542938</v>
      </c>
      <c r="AK67" s="35">
        <f t="shared" si="35"/>
        <v>32698.689520078464</v>
      </c>
      <c r="AL67" s="35">
        <f t="shared" si="35"/>
        <v>35013.465669198107</v>
      </c>
      <c r="AM67" s="35">
        <f t="shared" si="35"/>
        <v>35690.046399632818</v>
      </c>
      <c r="AN67" s="35">
        <f t="shared" si="35"/>
        <v>35233.677707497765</v>
      </c>
      <c r="AO67" s="35">
        <f t="shared" si="35"/>
        <v>34757.041941139767</v>
      </c>
      <c r="AP67" s="35">
        <f t="shared" si="35"/>
        <v>33910.359837541997</v>
      </c>
      <c r="AQ67" s="35">
        <f t="shared" si="35"/>
        <v>33295.968185140846</v>
      </c>
      <c r="AR67" s="35">
        <f t="shared" si="35"/>
        <v>33070.888698037365</v>
      </c>
      <c r="AS67" s="35">
        <f t="shared" si="35"/>
        <v>32660.344232167248</v>
      </c>
      <c r="AT67" s="35">
        <f t="shared" si="35"/>
        <v>32118.545213733669</v>
      </c>
      <c r="AU67" s="35">
        <f t="shared" si="35"/>
        <v>31650.285598376951</v>
      </c>
      <c r="AV67" s="35">
        <f t="shared" si="35"/>
        <v>31276.816724422253</v>
      </c>
      <c r="AW67" s="35">
        <f t="shared" si="35"/>
        <v>30476.390987334544</v>
      </c>
      <c r="AX67" s="35">
        <f t="shared" si="35"/>
        <v>30670.747354279039</v>
      </c>
      <c r="AY67" s="35">
        <f t="shared" si="35"/>
        <v>30525.544175371804</v>
      </c>
      <c r="AZ67" s="35">
        <f t="shared" si="35"/>
        <v>30388.063926489172</v>
      </c>
      <c r="BA67" s="35">
        <f t="shared" si="35"/>
        <v>30759.646049222109</v>
      </c>
      <c r="BB67" s="35">
        <f t="shared" si="35"/>
        <v>31485.601891660735</v>
      </c>
      <c r="BC67" s="35">
        <f t="shared" si="35"/>
        <v>32410.574662313815</v>
      </c>
      <c r="BD67" s="35">
        <f t="shared" si="35"/>
        <v>33442.6725394522</v>
      </c>
      <c r="BE67" s="35">
        <f t="shared" si="35"/>
        <v>34944.499755192075</v>
      </c>
      <c r="BF67" s="35">
        <f t="shared" si="35"/>
        <v>36142.249049726604</v>
      </c>
      <c r="BG67" s="35">
        <f t="shared" si="35"/>
        <v>37872.812381819516</v>
      </c>
      <c r="BH67" s="35">
        <f t="shared" si="35"/>
        <v>39799.630595794319</v>
      </c>
      <c r="BI67" s="35">
        <f t="shared" si="35"/>
        <v>42091.767887367641</v>
      </c>
      <c r="BJ67" s="35">
        <f t="shared" si="35"/>
        <v>44205.845100568928</v>
      </c>
      <c r="BK67" s="35">
        <f t="shared" si="35"/>
        <v>45904.390064257255</v>
      </c>
      <c r="BL67" s="35">
        <f t="shared" si="35"/>
        <v>48873.42556078604</v>
      </c>
      <c r="BM67" s="35">
        <f t="shared" si="35"/>
        <v>52640.281209414825</v>
      </c>
      <c r="BN67" s="35">
        <f t="shared" si="35"/>
        <v>53288.960027519577</v>
      </c>
      <c r="BO67" s="35">
        <f t="shared" si="35"/>
        <v>53893.887785344712</v>
      </c>
      <c r="BP67" s="35">
        <f t="shared" ref="BP67:BT67" si="36">+BP47</f>
        <v>55517.34878318182</v>
      </c>
      <c r="BQ67" s="35">
        <f t="shared" si="36"/>
        <v>57936.837985021513</v>
      </c>
      <c r="BR67" s="35">
        <f t="shared" si="36"/>
        <v>61351.305480207651</v>
      </c>
      <c r="BS67" s="35">
        <f t="shared" si="36"/>
        <v>64558.288006534232</v>
      </c>
      <c r="BT67" s="35">
        <f t="shared" si="36"/>
        <v>68347.681976526204</v>
      </c>
      <c r="BU67" s="35">
        <f t="shared" si="10"/>
        <v>2.2187283586864792</v>
      </c>
    </row>
    <row r="68" spans="1:73" x14ac:dyDescent="0.25">
      <c r="A68" t="s">
        <v>476</v>
      </c>
      <c r="B68">
        <v>28</v>
      </c>
      <c r="C68" s="35">
        <f>+C48</f>
        <v>42028.52112772804</v>
      </c>
      <c r="D68" s="35">
        <f t="shared" ref="D68:BO68" si="37">+D48</f>
        <v>42923.474669508338</v>
      </c>
      <c r="E68" s="35">
        <f t="shared" si="37"/>
        <v>45252.704786400514</v>
      </c>
      <c r="F68" s="35">
        <f t="shared" si="37"/>
        <v>48017.067363249073</v>
      </c>
      <c r="G68" s="35">
        <f t="shared" si="37"/>
        <v>49002.745359457738</v>
      </c>
      <c r="H68" s="35">
        <f t="shared" si="37"/>
        <v>51302.417694131458</v>
      </c>
      <c r="I68" s="35">
        <f t="shared" si="37"/>
        <v>52822.745944652168</v>
      </c>
      <c r="J68" s="35">
        <f t="shared" si="37"/>
        <v>53954.574503391581</v>
      </c>
      <c r="K68" s="35">
        <f t="shared" si="37"/>
        <v>53102.318588680515</v>
      </c>
      <c r="L68" s="35">
        <f t="shared" si="37"/>
        <v>52689.194873808039</v>
      </c>
      <c r="M68" s="35">
        <f t="shared" si="37"/>
        <v>53238.410554510097</v>
      </c>
      <c r="N68" s="35">
        <f t="shared" si="37"/>
        <v>54548.434565834861</v>
      </c>
      <c r="O68" s="35">
        <f t="shared" si="37"/>
        <v>53148.826574711937</v>
      </c>
      <c r="P68" s="35">
        <f t="shared" si="37"/>
        <v>52433.278112743414</v>
      </c>
      <c r="Q68" s="35">
        <f t="shared" si="37"/>
        <v>52338.651346580198</v>
      </c>
      <c r="R68" s="35">
        <f t="shared" si="37"/>
        <v>51401.286504396667</v>
      </c>
      <c r="S68" s="35">
        <f t="shared" si="37"/>
        <v>51701.430252981205</v>
      </c>
      <c r="T68" s="35">
        <f t="shared" si="37"/>
        <v>51914.913158206589</v>
      </c>
      <c r="U68" s="35">
        <f t="shared" si="37"/>
        <v>53723.786799416928</v>
      </c>
      <c r="V68" s="35">
        <f t="shared" si="37"/>
        <v>56648.325463561028</v>
      </c>
      <c r="W68" s="35">
        <f t="shared" si="37"/>
        <v>60433.828352711578</v>
      </c>
      <c r="X68" s="35">
        <f t="shared" si="37"/>
        <v>63123.712931798764</v>
      </c>
      <c r="Y68" s="35">
        <f t="shared" si="37"/>
        <v>63924.023053300232</v>
      </c>
      <c r="Z68" s="35">
        <f t="shared" si="37"/>
        <v>66269.299663825703</v>
      </c>
      <c r="AA68" s="35">
        <f t="shared" si="37"/>
        <v>66996.128290633162</v>
      </c>
      <c r="AB68" s="35">
        <f t="shared" si="37"/>
        <v>67885.160570656022</v>
      </c>
      <c r="AC68" s="35">
        <f t="shared" si="37"/>
        <v>68705.660605086014</v>
      </c>
      <c r="AD68" s="35">
        <f t="shared" si="37"/>
        <v>70084.436556316185</v>
      </c>
      <c r="AE68" s="35">
        <f t="shared" si="37"/>
        <v>72294.030388147163</v>
      </c>
      <c r="AF68" s="35">
        <f t="shared" si="37"/>
        <v>74003.621382558253</v>
      </c>
      <c r="AG68" s="35">
        <f t="shared" si="37"/>
        <v>74310.272766499824</v>
      </c>
      <c r="AH68" s="35">
        <f t="shared" si="37"/>
        <v>75414.483624824497</v>
      </c>
      <c r="AI68" s="35">
        <f t="shared" si="37"/>
        <v>77854.259620731085</v>
      </c>
      <c r="AJ68" s="35">
        <f t="shared" si="37"/>
        <v>82664.655412415319</v>
      </c>
      <c r="AK68" s="35">
        <f t="shared" si="37"/>
        <v>86167.526217870094</v>
      </c>
      <c r="AL68" s="35">
        <f t="shared" si="37"/>
        <v>85923.886666650476</v>
      </c>
      <c r="AM68" s="35">
        <f t="shared" si="37"/>
        <v>83813.90717110713</v>
      </c>
      <c r="AN68" s="35">
        <f t="shared" si="37"/>
        <v>80915.204535038007</v>
      </c>
      <c r="AO68" s="35">
        <f t="shared" si="37"/>
        <v>79168.898066761059</v>
      </c>
      <c r="AP68" s="35">
        <f t="shared" si="37"/>
        <v>77184.511862863234</v>
      </c>
      <c r="AQ68" s="35">
        <f t="shared" si="37"/>
        <v>75025.607835948889</v>
      </c>
      <c r="AR68" s="35">
        <f t="shared" si="37"/>
        <v>72486.651085577047</v>
      </c>
      <c r="AS68" s="35">
        <f t="shared" si="37"/>
        <v>71197.072168821571</v>
      </c>
      <c r="AT68" s="35">
        <f t="shared" si="37"/>
        <v>71270.129586945768</v>
      </c>
      <c r="AU68" s="35">
        <f t="shared" si="37"/>
        <v>71413.156381936162</v>
      </c>
      <c r="AV68" s="35">
        <f t="shared" si="37"/>
        <v>71207.37763795504</v>
      </c>
      <c r="AW68" s="35">
        <f t="shared" si="37"/>
        <v>70700.60664933917</v>
      </c>
      <c r="AX68" s="35">
        <f t="shared" si="37"/>
        <v>70796.518236591553</v>
      </c>
      <c r="AY68" s="35">
        <f t="shared" si="37"/>
        <v>72296.279172357405</v>
      </c>
      <c r="AZ68" s="35">
        <f t="shared" si="37"/>
        <v>74256.655597950506</v>
      </c>
      <c r="BA68" s="35">
        <f t="shared" si="37"/>
        <v>76151.157085355415</v>
      </c>
      <c r="BB68" s="35">
        <f t="shared" si="37"/>
        <v>78651.843665672175</v>
      </c>
      <c r="BC68" s="35">
        <f t="shared" si="37"/>
        <v>82077.668217782528</v>
      </c>
      <c r="BD68" s="35">
        <f t="shared" si="37"/>
        <v>86339.525713851093</v>
      </c>
      <c r="BE68" s="35">
        <f t="shared" si="37"/>
        <v>89959.492214402286</v>
      </c>
      <c r="BF68" s="35">
        <f t="shared" si="37"/>
        <v>91350.151110450868</v>
      </c>
      <c r="BG68" s="35">
        <f t="shared" si="37"/>
        <v>91842.393883107972</v>
      </c>
      <c r="BH68" s="35">
        <f t="shared" si="37"/>
        <v>91831.711517359334</v>
      </c>
      <c r="BI68" s="35">
        <f t="shared" si="37"/>
        <v>92201.029488090848</v>
      </c>
      <c r="BJ68" s="35">
        <f t="shared" si="37"/>
        <v>94222.726226381987</v>
      </c>
      <c r="BK68" s="35">
        <f t="shared" si="37"/>
        <v>97272.118968980096</v>
      </c>
      <c r="BL68" s="35">
        <f t="shared" si="37"/>
        <v>100594.37493598044</v>
      </c>
      <c r="BM68" s="35">
        <f t="shared" si="37"/>
        <v>104116.37413335049</v>
      </c>
      <c r="BN68" s="35">
        <f t="shared" si="37"/>
        <v>104530.91969689615</v>
      </c>
      <c r="BO68" s="35">
        <f t="shared" si="37"/>
        <v>105091.10054737554</v>
      </c>
      <c r="BP68" s="35">
        <f t="shared" ref="BP68:BT68" si="38">+BP48</f>
        <v>109463.73106422344</v>
      </c>
      <c r="BQ68" s="35">
        <f t="shared" si="38"/>
        <v>118051.58526637511</v>
      </c>
      <c r="BR68" s="35">
        <f t="shared" si="38"/>
        <v>126955.68419803801</v>
      </c>
      <c r="BS68" s="35">
        <f t="shared" si="38"/>
        <v>139402.63184517593</v>
      </c>
      <c r="BT68" s="35">
        <f t="shared" si="38"/>
        <v>151603.09424712264</v>
      </c>
      <c r="BU68" s="35">
        <f t="shared" si="10"/>
        <v>1.833953017656365</v>
      </c>
    </row>
    <row r="69" spans="1:73" x14ac:dyDescent="0.25">
      <c r="A69" t="s">
        <v>477</v>
      </c>
      <c r="B69">
        <v>30</v>
      </c>
      <c r="C69" s="35">
        <f>+C19+C20</f>
        <v>14367.495644376897</v>
      </c>
      <c r="D69" s="35">
        <f t="shared" ref="D69:BO69" si="39">+D19+D20</f>
        <v>15644.21942239911</v>
      </c>
      <c r="E69" s="35">
        <f t="shared" si="39"/>
        <v>16814.96228180316</v>
      </c>
      <c r="F69" s="35">
        <f t="shared" si="39"/>
        <v>17574.147771006879</v>
      </c>
      <c r="G69" s="35">
        <f t="shared" si="39"/>
        <v>18687.361217006375</v>
      </c>
      <c r="H69" s="35">
        <f t="shared" si="39"/>
        <v>20556.691291808376</v>
      </c>
      <c r="I69" s="35">
        <f t="shared" si="39"/>
        <v>21564.450628701226</v>
      </c>
      <c r="J69" s="35">
        <f t="shared" si="39"/>
        <v>22448.714153294648</v>
      </c>
      <c r="K69" s="35">
        <f t="shared" si="39"/>
        <v>23696.586203972631</v>
      </c>
      <c r="L69" s="35">
        <f t="shared" si="39"/>
        <v>25611.958856891066</v>
      </c>
      <c r="M69" s="35">
        <f t="shared" si="39"/>
        <v>27505.940337315813</v>
      </c>
      <c r="N69" s="35">
        <f t="shared" si="39"/>
        <v>28687.797944179656</v>
      </c>
      <c r="O69" s="35">
        <f t="shared" si="39"/>
        <v>29849.377852292375</v>
      </c>
      <c r="P69" s="35">
        <f t="shared" si="39"/>
        <v>31409.099456354768</v>
      </c>
      <c r="Q69" s="35">
        <f t="shared" si="39"/>
        <v>32892.546541909156</v>
      </c>
      <c r="R69" s="35">
        <f t="shared" si="39"/>
        <v>34081.919851058527</v>
      </c>
      <c r="S69" s="35">
        <f t="shared" si="39"/>
        <v>35636.048919923844</v>
      </c>
      <c r="T69" s="35">
        <f t="shared" si="39"/>
        <v>37787.450214431417</v>
      </c>
      <c r="U69" s="35">
        <f t="shared" si="39"/>
        <v>40199.11284743109</v>
      </c>
      <c r="V69" s="35">
        <f t="shared" si="39"/>
        <v>42844.380686462959</v>
      </c>
      <c r="W69" s="35">
        <f t="shared" si="39"/>
        <v>46078.839785186698</v>
      </c>
      <c r="X69" s="35">
        <f t="shared" si="39"/>
        <v>48903.37537809756</v>
      </c>
      <c r="Y69" s="35">
        <f t="shared" si="39"/>
        <v>51046.425871523054</v>
      </c>
      <c r="Z69" s="35">
        <f t="shared" si="39"/>
        <v>53888.529007369398</v>
      </c>
      <c r="AA69" s="35">
        <f t="shared" si="39"/>
        <v>56126.640151513304</v>
      </c>
      <c r="AB69" s="35">
        <f t="shared" si="39"/>
        <v>57551.599187245869</v>
      </c>
      <c r="AC69" s="35">
        <f t="shared" si="39"/>
        <v>60898.607579037074</v>
      </c>
      <c r="AD69" s="35">
        <f t="shared" si="39"/>
        <v>65199.998627640496</v>
      </c>
      <c r="AE69" s="35">
        <f t="shared" si="39"/>
        <v>68483.213599981726</v>
      </c>
      <c r="AF69" s="35">
        <f t="shared" si="39"/>
        <v>68375.807667230547</v>
      </c>
      <c r="AG69" s="35">
        <f t="shared" si="39"/>
        <v>69824.89791658202</v>
      </c>
      <c r="AH69" s="35">
        <f t="shared" si="39"/>
        <v>73341.736901835058</v>
      </c>
      <c r="AI69" s="35">
        <f t="shared" si="39"/>
        <v>78354.532301954212</v>
      </c>
      <c r="AJ69" s="35">
        <f t="shared" si="39"/>
        <v>83799.303692436457</v>
      </c>
      <c r="AK69" s="35">
        <f t="shared" si="39"/>
        <v>89049.311085937909</v>
      </c>
      <c r="AL69" s="35">
        <f t="shared" si="39"/>
        <v>95252.64837441119</v>
      </c>
      <c r="AM69" s="35">
        <f t="shared" si="39"/>
        <v>100517.24632436964</v>
      </c>
      <c r="AN69" s="35">
        <f t="shared" si="39"/>
        <v>105602.63834999008</v>
      </c>
      <c r="AO69" s="35">
        <f t="shared" si="39"/>
        <v>115658.1354076609</v>
      </c>
      <c r="AP69" s="35">
        <f t="shared" si="39"/>
        <v>125146.62510902031</v>
      </c>
      <c r="AQ69" s="35">
        <f t="shared" si="39"/>
        <v>134298.408528542</v>
      </c>
      <c r="AR69" s="35">
        <f t="shared" si="39"/>
        <v>144202.73168594402</v>
      </c>
      <c r="AS69" s="35">
        <f t="shared" si="39"/>
        <v>152583.8945275757</v>
      </c>
      <c r="AT69" s="35">
        <f t="shared" si="39"/>
        <v>162988.03900389996</v>
      </c>
      <c r="AU69" s="35">
        <f t="shared" si="39"/>
        <v>170289.05676962016</v>
      </c>
      <c r="AV69" s="35">
        <f t="shared" si="39"/>
        <v>173051.40883867652</v>
      </c>
      <c r="AW69" s="35">
        <f t="shared" si="39"/>
        <v>178041.34596619551</v>
      </c>
      <c r="AX69" s="35">
        <f t="shared" si="39"/>
        <v>182611.79491438379</v>
      </c>
      <c r="AY69" s="35">
        <f t="shared" si="39"/>
        <v>187790.03678463039</v>
      </c>
      <c r="AZ69" s="35">
        <f t="shared" si="39"/>
        <v>194038.36718647392</v>
      </c>
      <c r="BA69" s="35">
        <f t="shared" si="39"/>
        <v>200772.7808843808</v>
      </c>
      <c r="BB69" s="35">
        <f t="shared" si="39"/>
        <v>211243.7433167189</v>
      </c>
      <c r="BC69" s="35">
        <f t="shared" si="39"/>
        <v>224421.86291224987</v>
      </c>
      <c r="BD69" s="35">
        <f t="shared" si="39"/>
        <v>239059.13780355937</v>
      </c>
      <c r="BE69" s="35">
        <f t="shared" si="39"/>
        <v>254802.02663402428</v>
      </c>
      <c r="BF69" s="35">
        <f t="shared" si="39"/>
        <v>265095.09355986962</v>
      </c>
      <c r="BG69" s="35">
        <f t="shared" si="39"/>
        <v>272783.80696953204</v>
      </c>
      <c r="BH69" s="35">
        <f t="shared" si="39"/>
        <v>280721.84444459033</v>
      </c>
      <c r="BI69" s="35">
        <f t="shared" si="39"/>
        <v>290103.90484289633</v>
      </c>
      <c r="BJ69" s="35">
        <f t="shared" si="39"/>
        <v>301591.78796200105</v>
      </c>
      <c r="BK69" s="35">
        <f t="shared" si="39"/>
        <v>312577.22427861049</v>
      </c>
      <c r="BL69" s="35">
        <f t="shared" si="39"/>
        <v>319408.45671608101</v>
      </c>
      <c r="BM69" s="35">
        <f t="shared" si="39"/>
        <v>322465.35485169193</v>
      </c>
      <c r="BN69" s="35">
        <f t="shared" si="39"/>
        <v>314440.09923171619</v>
      </c>
      <c r="BO69" s="35">
        <f t="shared" si="39"/>
        <v>308568.55986625078</v>
      </c>
      <c r="BP69" s="35">
        <f t="shared" ref="BP69:BT69" si="40">+BP19+BP20</f>
        <v>306259.61615152808</v>
      </c>
      <c r="BQ69" s="35">
        <f t="shared" si="40"/>
        <v>306274.5503512494</v>
      </c>
      <c r="BR69" s="35">
        <f t="shared" si="40"/>
        <v>306146.97154368914</v>
      </c>
      <c r="BS69" s="35">
        <f t="shared" si="40"/>
        <v>307775.01576891937</v>
      </c>
      <c r="BT69" s="35">
        <f t="shared" si="40"/>
        <v>311833.42353968753</v>
      </c>
      <c r="BU69" s="35">
        <f t="shared" si="10"/>
        <v>3.721193492062786</v>
      </c>
    </row>
    <row r="70" spans="1:73" x14ac:dyDescent="0.25">
      <c r="A70" t="s">
        <v>478</v>
      </c>
      <c r="B70">
        <v>33</v>
      </c>
      <c r="C70" s="35">
        <f>+C21+C22+C23</f>
        <v>32986.623886267444</v>
      </c>
      <c r="D70" s="35">
        <f t="shared" ref="D70:BO70" si="41">+D21+D22+D23</f>
        <v>36712.719696616114</v>
      </c>
      <c r="E70" s="35">
        <f t="shared" si="41"/>
        <v>42980.218910266369</v>
      </c>
      <c r="F70" s="35">
        <f t="shared" si="41"/>
        <v>48180.46817875222</v>
      </c>
      <c r="G70" s="35">
        <f t="shared" si="41"/>
        <v>54132.467573457179</v>
      </c>
      <c r="H70" s="35">
        <f t="shared" si="41"/>
        <v>58712.252408397595</v>
      </c>
      <c r="I70" s="35">
        <f t="shared" si="41"/>
        <v>62523.648882876318</v>
      </c>
      <c r="J70" s="35">
        <f t="shared" si="41"/>
        <v>64824.740716874963</v>
      </c>
      <c r="K70" s="35">
        <f t="shared" si="41"/>
        <v>65519.560314962888</v>
      </c>
      <c r="L70" s="35">
        <f t="shared" si="41"/>
        <v>68129.132527643218</v>
      </c>
      <c r="M70" s="35">
        <f t="shared" si="41"/>
        <v>69275.847895482118</v>
      </c>
      <c r="N70" s="35">
        <f t="shared" si="41"/>
        <v>69501.166243977234</v>
      </c>
      <c r="O70" s="35">
        <f t="shared" si="41"/>
        <v>71451.022232282732</v>
      </c>
      <c r="P70" s="35">
        <f t="shared" si="41"/>
        <v>73939.296800608805</v>
      </c>
      <c r="Q70" s="35">
        <f t="shared" si="41"/>
        <v>73529.449779788658</v>
      </c>
      <c r="R70" s="35">
        <f t="shared" si="41"/>
        <v>73352.469754119273</v>
      </c>
      <c r="S70" s="35">
        <f t="shared" si="41"/>
        <v>73947.892991531393</v>
      </c>
      <c r="T70" s="35">
        <f t="shared" si="41"/>
        <v>77464.525845197772</v>
      </c>
      <c r="U70" s="35">
        <f t="shared" si="41"/>
        <v>81796.834327787248</v>
      </c>
      <c r="V70" s="35">
        <f t="shared" si="41"/>
        <v>87424.015126707993</v>
      </c>
      <c r="W70" s="35">
        <f t="shared" si="41"/>
        <v>94984.727890243172</v>
      </c>
      <c r="X70" s="35">
        <f t="shared" si="41"/>
        <v>100628.50561739878</v>
      </c>
      <c r="Y70" s="35">
        <f t="shared" si="41"/>
        <v>104492.93013158094</v>
      </c>
      <c r="Z70" s="35">
        <f t="shared" si="41"/>
        <v>108385.50537241664</v>
      </c>
      <c r="AA70" s="35">
        <f t="shared" si="41"/>
        <v>112840.4759199835</v>
      </c>
      <c r="AB70" s="35">
        <f t="shared" si="41"/>
        <v>115882.67461031437</v>
      </c>
      <c r="AC70" s="35">
        <f t="shared" si="41"/>
        <v>122056.02578897325</v>
      </c>
      <c r="AD70" s="35">
        <f t="shared" si="41"/>
        <v>133518.946384079</v>
      </c>
      <c r="AE70" s="35">
        <f t="shared" si="41"/>
        <v>144823.40430316498</v>
      </c>
      <c r="AF70" s="35">
        <f t="shared" si="41"/>
        <v>152403.18451301174</v>
      </c>
      <c r="AG70" s="35">
        <f t="shared" si="41"/>
        <v>158511.46986837636</v>
      </c>
      <c r="AH70" s="35">
        <f t="shared" si="41"/>
        <v>165220.9811427854</v>
      </c>
      <c r="AI70" s="35">
        <f t="shared" si="41"/>
        <v>172789.8186316888</v>
      </c>
      <c r="AJ70" s="35">
        <f t="shared" si="41"/>
        <v>180130.38316136843</v>
      </c>
      <c r="AK70" s="35">
        <f t="shared" si="41"/>
        <v>181479.29561646492</v>
      </c>
      <c r="AL70" s="35">
        <f t="shared" si="41"/>
        <v>183913.74244142149</v>
      </c>
      <c r="AM70" s="35">
        <f t="shared" si="41"/>
        <v>177174.75684179692</v>
      </c>
      <c r="AN70" s="35">
        <f t="shared" si="41"/>
        <v>169359.06055013504</v>
      </c>
      <c r="AO70" s="35">
        <f t="shared" si="41"/>
        <v>165172.49946119322</v>
      </c>
      <c r="AP70" s="35">
        <f t="shared" si="41"/>
        <v>158734.54427271464</v>
      </c>
      <c r="AQ70" s="35">
        <f t="shared" si="41"/>
        <v>151897.4407115427</v>
      </c>
      <c r="AR70" s="35">
        <f t="shared" si="41"/>
        <v>145348.07872040189</v>
      </c>
      <c r="AS70" s="35">
        <f t="shared" si="41"/>
        <v>142132.18294492408</v>
      </c>
      <c r="AT70" s="35">
        <f t="shared" si="41"/>
        <v>143034.75238680904</v>
      </c>
      <c r="AU70" s="35">
        <f t="shared" si="41"/>
        <v>145140.96942540869</v>
      </c>
      <c r="AV70" s="35">
        <f t="shared" si="41"/>
        <v>142879.18279600743</v>
      </c>
      <c r="AW70" s="35">
        <f t="shared" si="41"/>
        <v>138456.33656962664</v>
      </c>
      <c r="AX70" s="35">
        <f t="shared" si="41"/>
        <v>136963.19913111534</v>
      </c>
      <c r="AY70" s="35">
        <f t="shared" si="41"/>
        <v>137471.26642277421</v>
      </c>
      <c r="AZ70" s="35">
        <f t="shared" si="41"/>
        <v>138439.05449396529</v>
      </c>
      <c r="BA70" s="35">
        <f t="shared" si="41"/>
        <v>139372.58342182174</v>
      </c>
      <c r="BB70" s="35">
        <f t="shared" si="41"/>
        <v>144132.49830995206</v>
      </c>
      <c r="BC70" s="35">
        <f t="shared" si="41"/>
        <v>149051.13891888317</v>
      </c>
      <c r="BD70" s="35">
        <f t="shared" si="41"/>
        <v>147090.84533994005</v>
      </c>
      <c r="BE70" s="35">
        <f t="shared" si="41"/>
        <v>146748.36428151184</v>
      </c>
      <c r="BF70" s="35">
        <f t="shared" si="41"/>
        <v>146777.10357066427</v>
      </c>
      <c r="BG70" s="35">
        <f t="shared" si="41"/>
        <v>148876.31152207806</v>
      </c>
      <c r="BH70" s="35">
        <f t="shared" si="41"/>
        <v>152406.69708927465</v>
      </c>
      <c r="BI70" s="35">
        <f t="shared" si="41"/>
        <v>157461.94537650555</v>
      </c>
      <c r="BJ70" s="35">
        <f t="shared" si="41"/>
        <v>163543.09949964299</v>
      </c>
      <c r="BK70" s="35">
        <f t="shared" si="41"/>
        <v>167301.30751303225</v>
      </c>
      <c r="BL70" s="35">
        <f t="shared" si="41"/>
        <v>170544.14045927202</v>
      </c>
      <c r="BM70" s="35">
        <f t="shared" si="41"/>
        <v>176791.69327541068</v>
      </c>
      <c r="BN70" s="35">
        <f t="shared" si="41"/>
        <v>180644.20220600485</v>
      </c>
      <c r="BO70" s="35">
        <f t="shared" si="41"/>
        <v>184448.12522847863</v>
      </c>
      <c r="BP70" s="35">
        <f t="shared" ref="BP70:BT70" si="42">+BP21+BP22+BP23</f>
        <v>190452.50648305813</v>
      </c>
      <c r="BQ70" s="35">
        <f t="shared" si="42"/>
        <v>205178.8295507502</v>
      </c>
      <c r="BR70" s="35">
        <f t="shared" si="42"/>
        <v>225567.12126175076</v>
      </c>
      <c r="BS70" s="35">
        <f t="shared" si="42"/>
        <v>245879.60717662086</v>
      </c>
      <c r="BT70" s="35">
        <f t="shared" si="42"/>
        <v>256045.1143895784</v>
      </c>
      <c r="BU70" s="35">
        <f t="shared" si="10"/>
        <v>1.4214432340389924</v>
      </c>
    </row>
    <row r="71" spans="1:73" x14ac:dyDescent="0.25">
      <c r="A71" t="s">
        <v>479</v>
      </c>
      <c r="B71">
        <v>36</v>
      </c>
      <c r="C71" s="35">
        <f>+C24</f>
        <v>10502.59646259179</v>
      </c>
      <c r="D71" s="35">
        <f t="shared" ref="D71:BO71" si="43">+D24</f>
        <v>12485.634558178968</v>
      </c>
      <c r="E71" s="35">
        <f t="shared" si="43"/>
        <v>15070.107338050904</v>
      </c>
      <c r="F71" s="35">
        <f t="shared" si="43"/>
        <v>15497.481328488564</v>
      </c>
      <c r="G71" s="35">
        <f t="shared" si="43"/>
        <v>16498.554266257252</v>
      </c>
      <c r="H71" s="35">
        <f t="shared" si="43"/>
        <v>17619.435915250942</v>
      </c>
      <c r="I71" s="35">
        <f t="shared" si="43"/>
        <v>19030.098693300726</v>
      </c>
      <c r="J71" s="35">
        <f t="shared" si="43"/>
        <v>19932.991401529762</v>
      </c>
      <c r="K71" s="35">
        <f t="shared" si="43"/>
        <v>20003.532481953102</v>
      </c>
      <c r="L71" s="35">
        <f t="shared" si="43"/>
        <v>21330.600226632712</v>
      </c>
      <c r="M71" s="35">
        <f t="shared" si="43"/>
        <v>23347.143310824249</v>
      </c>
      <c r="N71" s="35">
        <f t="shared" si="43"/>
        <v>24390.903151111735</v>
      </c>
      <c r="O71" s="35">
        <f t="shared" si="43"/>
        <v>25185.922496883621</v>
      </c>
      <c r="P71" s="35">
        <f t="shared" si="43"/>
        <v>26653.484554599218</v>
      </c>
      <c r="Q71" s="35">
        <f t="shared" si="43"/>
        <v>27350.050777594217</v>
      </c>
      <c r="R71" s="35">
        <f t="shared" si="43"/>
        <v>27456.669998456695</v>
      </c>
      <c r="S71" s="35">
        <f t="shared" si="43"/>
        <v>27904.238867084729</v>
      </c>
      <c r="T71" s="35">
        <f t="shared" si="43"/>
        <v>30089.325812916333</v>
      </c>
      <c r="U71" s="35">
        <f t="shared" si="43"/>
        <v>33199.258382382235</v>
      </c>
      <c r="V71" s="35">
        <f t="shared" si="43"/>
        <v>36886.541422990282</v>
      </c>
      <c r="W71" s="35">
        <f t="shared" si="43"/>
        <v>40836.078471219116</v>
      </c>
      <c r="X71" s="35">
        <f t="shared" si="43"/>
        <v>43774.845299066386</v>
      </c>
      <c r="Y71" s="35">
        <f t="shared" si="43"/>
        <v>46848.569316712397</v>
      </c>
      <c r="Z71" s="35">
        <f t="shared" si="43"/>
        <v>49983.53009785118</v>
      </c>
      <c r="AA71" s="35">
        <f t="shared" si="43"/>
        <v>52197.703256710018</v>
      </c>
      <c r="AB71" s="35">
        <f t="shared" si="43"/>
        <v>54093.581492589838</v>
      </c>
      <c r="AC71" s="35">
        <f t="shared" si="43"/>
        <v>57657.573181250133</v>
      </c>
      <c r="AD71" s="35">
        <f t="shared" si="43"/>
        <v>62771.029470061098</v>
      </c>
      <c r="AE71" s="35">
        <f t="shared" si="43"/>
        <v>68891.18921847461</v>
      </c>
      <c r="AF71" s="35">
        <f t="shared" si="43"/>
        <v>69791.033190564223</v>
      </c>
      <c r="AG71" s="35">
        <f t="shared" si="43"/>
        <v>70771.735964332853</v>
      </c>
      <c r="AH71" s="35">
        <f t="shared" si="43"/>
        <v>75274.194597057038</v>
      </c>
      <c r="AI71" s="35">
        <f t="shared" si="43"/>
        <v>82860.705733491719</v>
      </c>
      <c r="AJ71" s="35">
        <f t="shared" si="43"/>
        <v>88003.444259419717</v>
      </c>
      <c r="AK71" s="35">
        <f t="shared" si="43"/>
        <v>89511.779550151186</v>
      </c>
      <c r="AL71" s="35">
        <f t="shared" si="43"/>
        <v>89718.377268959492</v>
      </c>
      <c r="AM71" s="35">
        <f t="shared" si="43"/>
        <v>85017.175127579278</v>
      </c>
      <c r="AN71" s="35">
        <f t="shared" si="43"/>
        <v>81726.874037470334</v>
      </c>
      <c r="AO71" s="35">
        <f t="shared" si="43"/>
        <v>83252.714388304521</v>
      </c>
      <c r="AP71" s="35">
        <f t="shared" si="43"/>
        <v>86737.549294291326</v>
      </c>
      <c r="AQ71" s="35">
        <f t="shared" si="43"/>
        <v>88983.796419002072</v>
      </c>
      <c r="AR71" s="35">
        <f t="shared" si="43"/>
        <v>88942.14336724297</v>
      </c>
      <c r="AS71" s="35">
        <f t="shared" si="43"/>
        <v>88679.903126684716</v>
      </c>
      <c r="AT71" s="35">
        <f t="shared" si="43"/>
        <v>91163.195367067703</v>
      </c>
      <c r="AU71" s="35">
        <f t="shared" si="43"/>
        <v>93438.057240555077</v>
      </c>
      <c r="AV71" s="35">
        <f t="shared" si="43"/>
        <v>89696.672171917307</v>
      </c>
      <c r="AW71" s="35">
        <f t="shared" si="43"/>
        <v>86698.137299284936</v>
      </c>
      <c r="AX71" s="35">
        <f t="shared" si="43"/>
        <v>87329.093125522384</v>
      </c>
      <c r="AY71" s="35">
        <f t="shared" si="43"/>
        <v>89863.909296288097</v>
      </c>
      <c r="AZ71" s="35">
        <f t="shared" si="43"/>
        <v>93901.678646905842</v>
      </c>
      <c r="BA71" s="35">
        <f t="shared" si="43"/>
        <v>99559.161079623183</v>
      </c>
      <c r="BB71" s="35">
        <f t="shared" si="43"/>
        <v>105149.62531139731</v>
      </c>
      <c r="BC71" s="35">
        <f t="shared" si="43"/>
        <v>113090.76901246095</v>
      </c>
      <c r="BD71" s="35">
        <f t="shared" si="43"/>
        <v>120494.8087062155</v>
      </c>
      <c r="BE71" s="35">
        <f t="shared" si="43"/>
        <v>127346.6602853333</v>
      </c>
      <c r="BF71" s="35">
        <f t="shared" si="43"/>
        <v>130755.49696171632</v>
      </c>
      <c r="BG71" s="35">
        <f t="shared" si="43"/>
        <v>132410.03179042204</v>
      </c>
      <c r="BH71" s="35">
        <f t="shared" si="43"/>
        <v>134858.33723309578</v>
      </c>
      <c r="BI71" s="35">
        <f t="shared" si="43"/>
        <v>140667.25861073541</v>
      </c>
      <c r="BJ71" s="35">
        <f t="shared" si="43"/>
        <v>151450.504684324</v>
      </c>
      <c r="BK71" s="35">
        <f t="shared" si="43"/>
        <v>164682.95550611554</v>
      </c>
      <c r="BL71" s="35">
        <f t="shared" si="43"/>
        <v>174175.40305987617</v>
      </c>
      <c r="BM71" s="35">
        <f t="shared" si="43"/>
        <v>179484.81546452644</v>
      </c>
      <c r="BN71" s="35">
        <f t="shared" si="43"/>
        <v>171060.66906752484</v>
      </c>
      <c r="BO71" s="35">
        <f t="shared" si="43"/>
        <v>173364.37509589345</v>
      </c>
      <c r="BP71" s="35">
        <f t="shared" ref="BP71:BT71" si="44">+BP24</f>
        <v>176817.01797062706</v>
      </c>
      <c r="BQ71" s="35">
        <f t="shared" si="44"/>
        <v>184507.89418859017</v>
      </c>
      <c r="BR71" s="35">
        <f t="shared" si="44"/>
        <v>187915.0186745254</v>
      </c>
      <c r="BS71" s="35">
        <f t="shared" si="44"/>
        <v>195444.94472324697</v>
      </c>
      <c r="BT71" s="35">
        <f t="shared" si="44"/>
        <v>202669.20981665657</v>
      </c>
      <c r="BU71" s="35">
        <f t="shared" si="10"/>
        <v>2.3029690658381616</v>
      </c>
    </row>
    <row r="72" spans="1:73" x14ac:dyDescent="0.25">
      <c r="A72" t="s">
        <v>480</v>
      </c>
      <c r="B72">
        <v>39</v>
      </c>
      <c r="C72" s="35">
        <f>+C25</f>
        <v>5473.6234438949186</v>
      </c>
      <c r="D72" s="35">
        <f t="shared" ref="D72:BO72" si="45">+D25</f>
        <v>5650.3972542922747</v>
      </c>
      <c r="E72" s="35">
        <f t="shared" si="45"/>
        <v>6127.7086640325324</v>
      </c>
      <c r="F72" s="35">
        <f t="shared" si="45"/>
        <v>6278.0265434425282</v>
      </c>
      <c r="G72" s="35">
        <f t="shared" si="45"/>
        <v>6699.5956177199314</v>
      </c>
      <c r="H72" s="35">
        <f t="shared" si="45"/>
        <v>7413.78532673677</v>
      </c>
      <c r="I72" s="35">
        <f t="shared" si="45"/>
        <v>8052.1587813673968</v>
      </c>
      <c r="J72" s="35">
        <f t="shared" si="45"/>
        <v>8469.7592908308106</v>
      </c>
      <c r="K72" s="35">
        <f t="shared" si="45"/>
        <v>8704.2605398895066</v>
      </c>
      <c r="L72" s="35">
        <f t="shared" si="45"/>
        <v>9475.138316599583</v>
      </c>
      <c r="M72" s="35">
        <f t="shared" si="45"/>
        <v>10324.193957949759</v>
      </c>
      <c r="N72" s="35">
        <f t="shared" si="45"/>
        <v>10975.751309836129</v>
      </c>
      <c r="O72" s="35">
        <f t="shared" si="45"/>
        <v>10794.416402087674</v>
      </c>
      <c r="P72" s="35">
        <f t="shared" si="45"/>
        <v>10878.612003633902</v>
      </c>
      <c r="Q72" s="35">
        <f t="shared" si="45"/>
        <v>10806.806507755466</v>
      </c>
      <c r="R72" s="35">
        <f t="shared" si="45"/>
        <v>10622.677678824017</v>
      </c>
      <c r="S72" s="35">
        <f t="shared" si="45"/>
        <v>10466.412004564414</v>
      </c>
      <c r="T72" s="35">
        <f t="shared" si="45"/>
        <v>10798.308507205316</v>
      </c>
      <c r="U72" s="35">
        <f t="shared" si="45"/>
        <v>11362.720271291917</v>
      </c>
      <c r="V72" s="35">
        <f t="shared" si="45"/>
        <v>12122.214650294358</v>
      </c>
      <c r="W72" s="35">
        <f t="shared" si="45"/>
        <v>12857.357977825795</v>
      </c>
      <c r="X72" s="35">
        <f t="shared" si="45"/>
        <v>12850.624958986919</v>
      </c>
      <c r="Y72" s="35">
        <f t="shared" si="45"/>
        <v>12890.063754720022</v>
      </c>
      <c r="Z72" s="35">
        <f t="shared" si="45"/>
        <v>13036.38941220734</v>
      </c>
      <c r="AA72" s="35">
        <f t="shared" si="45"/>
        <v>13803.243870578279</v>
      </c>
      <c r="AB72" s="35">
        <f t="shared" si="45"/>
        <v>14832.225028834846</v>
      </c>
      <c r="AC72" s="35">
        <f t="shared" si="45"/>
        <v>15168.702121744345</v>
      </c>
      <c r="AD72" s="35">
        <f t="shared" si="45"/>
        <v>16060.035669793197</v>
      </c>
      <c r="AE72" s="35">
        <f t="shared" si="45"/>
        <v>18192.342651779341</v>
      </c>
      <c r="AF72" s="35">
        <f t="shared" si="45"/>
        <v>21294.835408680934</v>
      </c>
      <c r="AG72" s="35">
        <f t="shared" si="45"/>
        <v>24352.638543298421</v>
      </c>
      <c r="AH72" s="35">
        <f t="shared" si="45"/>
        <v>27954.235428535372</v>
      </c>
      <c r="AI72" s="35">
        <f t="shared" si="45"/>
        <v>30561.040416648153</v>
      </c>
      <c r="AJ72" s="35">
        <f t="shared" si="45"/>
        <v>32448.494205668663</v>
      </c>
      <c r="AK72" s="35">
        <f t="shared" si="45"/>
        <v>34583.539552877919</v>
      </c>
      <c r="AL72" s="35">
        <f t="shared" si="45"/>
        <v>40437.238218092156</v>
      </c>
      <c r="AM72" s="35">
        <f t="shared" si="45"/>
        <v>41722.366768650609</v>
      </c>
      <c r="AN72" s="35">
        <f t="shared" si="45"/>
        <v>39388.94122082377</v>
      </c>
      <c r="AO72" s="35">
        <f t="shared" si="45"/>
        <v>37459.291760364809</v>
      </c>
      <c r="AP72" s="35">
        <f t="shared" si="45"/>
        <v>35386.425498514924</v>
      </c>
      <c r="AQ72" s="35">
        <f t="shared" si="45"/>
        <v>31949.8020271069</v>
      </c>
      <c r="AR72" s="35">
        <f t="shared" si="45"/>
        <v>28921.128261381647</v>
      </c>
      <c r="AS72" s="35">
        <f t="shared" si="45"/>
        <v>26721.139537320239</v>
      </c>
      <c r="AT72" s="35">
        <f t="shared" si="45"/>
        <v>25267.847013339342</v>
      </c>
      <c r="AU72" s="35">
        <f t="shared" si="45"/>
        <v>23831.519740948879</v>
      </c>
      <c r="AV72" s="35">
        <f t="shared" si="45"/>
        <v>22140.954656559737</v>
      </c>
      <c r="AW72" s="35">
        <f t="shared" si="45"/>
        <v>20268.230812797279</v>
      </c>
      <c r="AX72" s="35">
        <f t="shared" si="45"/>
        <v>20211.753078962254</v>
      </c>
      <c r="AY72" s="35">
        <f t="shared" si="45"/>
        <v>20216.48879105716</v>
      </c>
      <c r="AZ72" s="35">
        <f t="shared" si="45"/>
        <v>20393.731995932321</v>
      </c>
      <c r="BA72" s="35">
        <f t="shared" si="45"/>
        <v>20785.272105464202</v>
      </c>
      <c r="BB72" s="35">
        <f t="shared" si="45"/>
        <v>21827.087146125908</v>
      </c>
      <c r="BC72" s="35">
        <f t="shared" si="45"/>
        <v>22693.767644662741</v>
      </c>
      <c r="BD72" s="35">
        <f t="shared" si="45"/>
        <v>25355.65199902104</v>
      </c>
      <c r="BE72" s="35">
        <f t="shared" si="45"/>
        <v>27519.801805390005</v>
      </c>
      <c r="BF72" s="35">
        <f t="shared" si="45"/>
        <v>30197.304839824403</v>
      </c>
      <c r="BG72" s="35">
        <f t="shared" si="45"/>
        <v>29816.042233713051</v>
      </c>
      <c r="BH72" s="35">
        <f t="shared" si="45"/>
        <v>30678.603534269201</v>
      </c>
      <c r="BI72" s="35">
        <f t="shared" si="45"/>
        <v>32545.736107587472</v>
      </c>
      <c r="BJ72" s="35">
        <f t="shared" si="45"/>
        <v>36739.878856313837</v>
      </c>
      <c r="BK72" s="35">
        <f t="shared" si="45"/>
        <v>44698.843454801492</v>
      </c>
      <c r="BL72" s="35">
        <f t="shared" si="45"/>
        <v>56280.420906363812</v>
      </c>
      <c r="BM72" s="35">
        <f t="shared" si="45"/>
        <v>66111.026476293424</v>
      </c>
      <c r="BN72" s="35">
        <f t="shared" si="45"/>
        <v>71090.372504849409</v>
      </c>
      <c r="BO72" s="35">
        <f t="shared" si="45"/>
        <v>77162.655367478539</v>
      </c>
      <c r="BP72" s="35">
        <f t="shared" ref="BP72:BT72" si="46">+BP25</f>
        <v>87414.688192363828</v>
      </c>
      <c r="BQ72" s="35">
        <f t="shared" si="46"/>
        <v>102842.61646136167</v>
      </c>
      <c r="BR72" s="35">
        <f t="shared" si="46"/>
        <v>115138.41415178009</v>
      </c>
      <c r="BS72" s="35">
        <f t="shared" si="46"/>
        <v>126978.03453921707</v>
      </c>
      <c r="BT72" s="35">
        <f t="shared" si="46"/>
        <v>131373.41993345664</v>
      </c>
      <c r="BU72" s="35">
        <f t="shared" si="10"/>
        <v>4.0486753900125834</v>
      </c>
    </row>
    <row r="73" spans="1:73" x14ac:dyDescent="0.25">
      <c r="A73" t="s">
        <v>481</v>
      </c>
      <c r="B73">
        <v>40</v>
      </c>
      <c r="C73" s="35">
        <f>+C26</f>
        <v>1149.7919983663658</v>
      </c>
      <c r="D73" s="35">
        <f t="shared" ref="D73:BO73" si="47">+D26</f>
        <v>1403.8672623739201</v>
      </c>
      <c r="E73" s="35">
        <f t="shared" si="47"/>
        <v>1779.6175738942525</v>
      </c>
      <c r="F73" s="35">
        <f t="shared" si="47"/>
        <v>1907.7836338608379</v>
      </c>
      <c r="G73" s="35">
        <f t="shared" si="47"/>
        <v>2052.0931144862861</v>
      </c>
      <c r="H73" s="35">
        <f t="shared" si="47"/>
        <v>2139.1816849421275</v>
      </c>
      <c r="I73" s="35">
        <f t="shared" si="47"/>
        <v>2247.0958436248939</v>
      </c>
      <c r="J73" s="35">
        <f t="shared" si="47"/>
        <v>2428.5883776331762</v>
      </c>
      <c r="K73" s="35">
        <f t="shared" si="47"/>
        <v>2588.4176830767037</v>
      </c>
      <c r="L73" s="35">
        <f t="shared" si="47"/>
        <v>2826.7717964523758</v>
      </c>
      <c r="M73" s="35">
        <f t="shared" si="47"/>
        <v>3136.751226000491</v>
      </c>
      <c r="N73" s="35">
        <f t="shared" si="47"/>
        <v>3459.9905634610222</v>
      </c>
      <c r="O73" s="35">
        <f t="shared" si="47"/>
        <v>3679.3257429906148</v>
      </c>
      <c r="P73" s="35">
        <f t="shared" si="47"/>
        <v>3967.04264180666</v>
      </c>
      <c r="Q73" s="35">
        <f t="shared" si="47"/>
        <v>4259.4825757888584</v>
      </c>
      <c r="R73" s="35">
        <f t="shared" si="47"/>
        <v>4535.7464766992334</v>
      </c>
      <c r="S73" s="35">
        <f t="shared" si="47"/>
        <v>4875.0740354050013</v>
      </c>
      <c r="T73" s="35">
        <f t="shared" si="47"/>
        <v>5179.061146603005</v>
      </c>
      <c r="U73" s="35">
        <f t="shared" si="47"/>
        <v>5596.1124080394138</v>
      </c>
      <c r="V73" s="35">
        <f t="shared" si="47"/>
        <v>6263.6647623153085</v>
      </c>
      <c r="W73" s="35">
        <f t="shared" si="47"/>
        <v>7120.2695491927989</v>
      </c>
      <c r="X73" s="35">
        <f t="shared" si="47"/>
        <v>7963.913113156721</v>
      </c>
      <c r="Y73" s="35">
        <f t="shared" si="47"/>
        <v>8900.6248436492206</v>
      </c>
      <c r="Z73" s="35">
        <f t="shared" si="47"/>
        <v>9942.595653327071</v>
      </c>
      <c r="AA73" s="35">
        <f t="shared" si="47"/>
        <v>10850.449113662244</v>
      </c>
      <c r="AB73" s="35">
        <f t="shared" si="47"/>
        <v>11671.228426294463</v>
      </c>
      <c r="AC73" s="35">
        <f t="shared" si="47"/>
        <v>12330.250405144308</v>
      </c>
      <c r="AD73" s="35">
        <f t="shared" si="47"/>
        <v>13058.844512742893</v>
      </c>
      <c r="AE73" s="35">
        <f t="shared" si="47"/>
        <v>13721.581911479809</v>
      </c>
      <c r="AF73" s="35">
        <f t="shared" si="47"/>
        <v>13872.070190020591</v>
      </c>
      <c r="AG73" s="35">
        <f t="shared" si="47"/>
        <v>14421.06134812283</v>
      </c>
      <c r="AH73" s="35">
        <f t="shared" si="47"/>
        <v>15254.073935155669</v>
      </c>
      <c r="AI73" s="35">
        <f t="shared" si="47"/>
        <v>16431.475478432782</v>
      </c>
      <c r="AJ73" s="35">
        <f t="shared" si="47"/>
        <v>17799.416274430056</v>
      </c>
      <c r="AK73" s="35">
        <f t="shared" si="47"/>
        <v>19119.34763850092</v>
      </c>
      <c r="AL73" s="35">
        <f t="shared" si="47"/>
        <v>20291.494008598402</v>
      </c>
      <c r="AM73" s="35">
        <f t="shared" si="47"/>
        <v>21406.983398748769</v>
      </c>
      <c r="AN73" s="35">
        <f t="shared" si="47"/>
        <v>22472.853000051666</v>
      </c>
      <c r="AO73" s="35">
        <f t="shared" si="47"/>
        <v>24278.589424695532</v>
      </c>
      <c r="AP73" s="35">
        <f t="shared" si="47"/>
        <v>26349.780698318442</v>
      </c>
      <c r="AQ73" s="35">
        <f t="shared" si="47"/>
        <v>28361.192353854138</v>
      </c>
      <c r="AR73" s="35">
        <f t="shared" si="47"/>
        <v>30845.479846328912</v>
      </c>
      <c r="AS73" s="35">
        <f t="shared" si="47"/>
        <v>33331.482082632137</v>
      </c>
      <c r="AT73" s="35">
        <f t="shared" si="47"/>
        <v>36192.935540529608</v>
      </c>
      <c r="AU73" s="35">
        <f t="shared" si="47"/>
        <v>37903.059270349673</v>
      </c>
      <c r="AV73" s="35">
        <f t="shared" si="47"/>
        <v>39120.810408094789</v>
      </c>
      <c r="AW73" s="35">
        <f t="shared" si="47"/>
        <v>40218.781925002535</v>
      </c>
      <c r="AX73" s="35">
        <f t="shared" si="47"/>
        <v>41842.331650933287</v>
      </c>
      <c r="AY73" s="35">
        <f t="shared" si="47"/>
        <v>44239.251068220954</v>
      </c>
      <c r="AZ73" s="35">
        <f t="shared" si="47"/>
        <v>47115.690651915618</v>
      </c>
      <c r="BA73" s="35">
        <f t="shared" si="47"/>
        <v>50332.011720480717</v>
      </c>
      <c r="BB73" s="35">
        <f t="shared" si="47"/>
        <v>53289.557687434608</v>
      </c>
      <c r="BC73" s="35">
        <f t="shared" si="47"/>
        <v>57404.474355994309</v>
      </c>
      <c r="BD73" s="35">
        <f t="shared" si="47"/>
        <v>62164.756461706289</v>
      </c>
      <c r="BE73" s="35">
        <f t="shared" si="47"/>
        <v>66948.004539893751</v>
      </c>
      <c r="BF73" s="35">
        <f t="shared" si="47"/>
        <v>71852.553831802012</v>
      </c>
      <c r="BG73" s="35">
        <f t="shared" si="47"/>
        <v>75799.719993683888</v>
      </c>
      <c r="BH73" s="35">
        <f t="shared" si="47"/>
        <v>80331.987503970638</v>
      </c>
      <c r="BI73" s="35">
        <f t="shared" si="47"/>
        <v>85769.144631015486</v>
      </c>
      <c r="BJ73" s="35">
        <f t="shared" si="47"/>
        <v>92497.118372992467</v>
      </c>
      <c r="BK73" s="35">
        <f t="shared" si="47"/>
        <v>98561.984691000893</v>
      </c>
      <c r="BL73" s="35">
        <f t="shared" si="47"/>
        <v>104188.16587256193</v>
      </c>
      <c r="BM73" s="35">
        <f t="shared" si="47"/>
        <v>108275.26888999343</v>
      </c>
      <c r="BN73" s="35">
        <f t="shared" si="47"/>
        <v>111588.91403981947</v>
      </c>
      <c r="BO73" s="35">
        <f t="shared" si="47"/>
        <v>117271.32346666179</v>
      </c>
      <c r="BP73" s="35">
        <f t="shared" ref="BP73:BT73" si="48">+BP26</f>
        <v>124879.19100958775</v>
      </c>
      <c r="BQ73" s="35">
        <f t="shared" si="48"/>
        <v>134306.31819153012</v>
      </c>
      <c r="BR73" s="35">
        <f t="shared" si="48"/>
        <v>143070.19025581764</v>
      </c>
      <c r="BS73" s="35">
        <f t="shared" si="48"/>
        <v>153490.6083557911</v>
      </c>
      <c r="BT73" s="35">
        <f t="shared" si="48"/>
        <v>164767.7545376278</v>
      </c>
      <c r="BU73" s="35">
        <f t="shared" si="10"/>
        <v>9.2569189908956009</v>
      </c>
    </row>
    <row r="74" spans="1:73" x14ac:dyDescent="0.25">
      <c r="A74" t="s">
        <v>482</v>
      </c>
      <c r="B74">
        <v>41</v>
      </c>
      <c r="C74" s="35">
        <f>+C27</f>
        <v>630.96277192241166</v>
      </c>
      <c r="D74" s="35">
        <f t="shared" ref="D74:BO74" si="49">+D27</f>
        <v>687.60476163796352</v>
      </c>
      <c r="E74" s="35">
        <f t="shared" si="49"/>
        <v>751.02986944450367</v>
      </c>
      <c r="F74" s="35">
        <f t="shared" si="49"/>
        <v>772.47025272490509</v>
      </c>
      <c r="G74" s="35">
        <f t="shared" si="49"/>
        <v>906.5594705930605</v>
      </c>
      <c r="H74" s="35">
        <f t="shared" si="49"/>
        <v>1039.6475457221113</v>
      </c>
      <c r="I74" s="35">
        <f t="shared" si="49"/>
        <v>1075.8589665418776</v>
      </c>
      <c r="J74" s="35">
        <f t="shared" si="49"/>
        <v>1087.1818573583653</v>
      </c>
      <c r="K74" s="35">
        <f t="shared" si="49"/>
        <v>1073.5639738040111</v>
      </c>
      <c r="L74" s="35">
        <f t="shared" si="49"/>
        <v>1128.601469454341</v>
      </c>
      <c r="M74" s="35">
        <f t="shared" si="49"/>
        <v>1209.7043280146479</v>
      </c>
      <c r="N74" s="35">
        <f t="shared" si="49"/>
        <v>1309.8945591999081</v>
      </c>
      <c r="O74" s="35">
        <f t="shared" si="49"/>
        <v>1312.6612644088375</v>
      </c>
      <c r="P74" s="35">
        <f t="shared" si="49"/>
        <v>1366.0093975757029</v>
      </c>
      <c r="Q74" s="35">
        <f t="shared" si="49"/>
        <v>1465.7083489546415</v>
      </c>
      <c r="R74" s="35">
        <f t="shared" si="49"/>
        <v>1602.9479153693017</v>
      </c>
      <c r="S74" s="35">
        <f t="shared" si="49"/>
        <v>1771.3313151914394</v>
      </c>
      <c r="T74" s="35">
        <f t="shared" si="49"/>
        <v>2043.6523316060416</v>
      </c>
      <c r="U74" s="35">
        <f t="shared" si="49"/>
        <v>2293.0379581156649</v>
      </c>
      <c r="V74" s="35">
        <f t="shared" si="49"/>
        <v>2604.5712051402925</v>
      </c>
      <c r="W74" s="35">
        <f t="shared" si="49"/>
        <v>2897.4995919523426</v>
      </c>
      <c r="X74" s="35">
        <f t="shared" si="49"/>
        <v>2852.1009015206678</v>
      </c>
      <c r="Y74" s="35">
        <f t="shared" si="49"/>
        <v>2919.3243111246275</v>
      </c>
      <c r="Z74" s="35">
        <f t="shared" si="49"/>
        <v>3030.272340287328</v>
      </c>
      <c r="AA74" s="35">
        <f t="shared" si="49"/>
        <v>3269.6029859275177</v>
      </c>
      <c r="AB74" s="35">
        <f t="shared" si="49"/>
        <v>3426.1897644612718</v>
      </c>
      <c r="AC74" s="35">
        <f t="shared" si="49"/>
        <v>3650.0879838313467</v>
      </c>
      <c r="AD74" s="35">
        <f t="shared" si="49"/>
        <v>3975.5824135670168</v>
      </c>
      <c r="AE74" s="35">
        <f t="shared" si="49"/>
        <v>4366.8042524786206</v>
      </c>
      <c r="AF74" s="35">
        <f t="shared" si="49"/>
        <v>4554.1424523086771</v>
      </c>
      <c r="AG74" s="35">
        <f t="shared" si="49"/>
        <v>4913.519159436737</v>
      </c>
      <c r="AH74" s="35">
        <f t="shared" si="49"/>
        <v>5137.6103943731068</v>
      </c>
      <c r="AI74" s="35">
        <f t="shared" si="49"/>
        <v>6172.8681127410973</v>
      </c>
      <c r="AJ74" s="35">
        <f t="shared" si="49"/>
        <v>7610.566445045798</v>
      </c>
      <c r="AK74" s="35">
        <f t="shared" si="49"/>
        <v>8984.4186015354608</v>
      </c>
      <c r="AL74" s="35">
        <f t="shared" si="49"/>
        <v>10621.057173087387</v>
      </c>
      <c r="AM74" s="35">
        <f t="shared" si="49"/>
        <v>11202.549937115215</v>
      </c>
      <c r="AN74" s="35">
        <f t="shared" si="49"/>
        <v>11677.714411287288</v>
      </c>
      <c r="AO74" s="35">
        <f t="shared" si="49"/>
        <v>12550.341099612629</v>
      </c>
      <c r="AP74" s="35">
        <f t="shared" si="49"/>
        <v>13360.064286404691</v>
      </c>
      <c r="AQ74" s="35">
        <f t="shared" si="49"/>
        <v>14206.186094724921</v>
      </c>
      <c r="AR74" s="35">
        <f t="shared" si="49"/>
        <v>14898.174981097258</v>
      </c>
      <c r="AS74" s="35">
        <f t="shared" si="49"/>
        <v>15798.265725371872</v>
      </c>
      <c r="AT74" s="35">
        <f t="shared" si="49"/>
        <v>16488.606066876648</v>
      </c>
      <c r="AU74" s="35">
        <f t="shared" si="49"/>
        <v>16713.185220265346</v>
      </c>
      <c r="AV74" s="35">
        <f t="shared" si="49"/>
        <v>16337.366818917702</v>
      </c>
      <c r="AW74" s="35">
        <f t="shared" si="49"/>
        <v>16071.519074872524</v>
      </c>
      <c r="AX74" s="35">
        <f t="shared" si="49"/>
        <v>15782.089398838776</v>
      </c>
      <c r="AY74" s="35">
        <f t="shared" si="49"/>
        <v>15647.120605419477</v>
      </c>
      <c r="AZ74" s="35">
        <f t="shared" si="49"/>
        <v>15719.053729316522</v>
      </c>
      <c r="BA74" s="35">
        <f t="shared" si="49"/>
        <v>15585.648063610241</v>
      </c>
      <c r="BB74" s="35">
        <f t="shared" si="49"/>
        <v>15923.866110015873</v>
      </c>
      <c r="BC74" s="35">
        <f t="shared" si="49"/>
        <v>16936.216230801714</v>
      </c>
      <c r="BD74" s="35">
        <f t="shared" si="49"/>
        <v>17572.181038695646</v>
      </c>
      <c r="BE74" s="35">
        <f t="shared" si="49"/>
        <v>18264.617558212471</v>
      </c>
      <c r="BF74" s="35">
        <f t="shared" si="49"/>
        <v>19173.165908015457</v>
      </c>
      <c r="BG74" s="35">
        <f t="shared" si="49"/>
        <v>20278.330102957007</v>
      </c>
      <c r="BH74" s="35">
        <f t="shared" si="49"/>
        <v>21399.707998344405</v>
      </c>
      <c r="BI74" s="35">
        <f t="shared" si="49"/>
        <v>23360.704032528676</v>
      </c>
      <c r="BJ74" s="35">
        <f t="shared" si="49"/>
        <v>24549.94010745909</v>
      </c>
      <c r="BK74" s="35">
        <f t="shared" si="49"/>
        <v>25325.332551475713</v>
      </c>
      <c r="BL74" s="35">
        <f t="shared" si="49"/>
        <v>25167.168632155321</v>
      </c>
      <c r="BM74" s="35">
        <f t="shared" si="49"/>
        <v>25050.007358726412</v>
      </c>
      <c r="BN74" s="35">
        <f t="shared" si="49"/>
        <v>23853.836009135986</v>
      </c>
      <c r="BO74" s="35">
        <f t="shared" si="49"/>
        <v>22936.473234183075</v>
      </c>
      <c r="BP74" s="35">
        <f t="shared" ref="BP74:BT74" si="50">+BP27</f>
        <v>22443.680870904122</v>
      </c>
      <c r="BQ74" s="35">
        <f t="shared" si="50"/>
        <v>22828.446456274422</v>
      </c>
      <c r="BR74" s="35">
        <f t="shared" si="50"/>
        <v>24169.968987088236</v>
      </c>
      <c r="BS74" s="35">
        <f t="shared" si="50"/>
        <v>25011.960472377727</v>
      </c>
      <c r="BT74" s="35">
        <f t="shared" si="50"/>
        <v>25897.535350347578</v>
      </c>
      <c r="BU74" s="35">
        <f t="shared" si="10"/>
        <v>3.4028393993203925</v>
      </c>
    </row>
    <row r="75" spans="1:73" x14ac:dyDescent="0.25">
      <c r="A75" t="s">
        <v>483</v>
      </c>
      <c r="B75">
        <v>29</v>
      </c>
      <c r="C75" s="35">
        <f>+C28</f>
        <v>3071.8034053945689</v>
      </c>
      <c r="D75" s="35">
        <f t="shared" ref="D75:BO75" si="51">+D28</f>
        <v>3480.3625668072145</v>
      </c>
      <c r="E75" s="35">
        <f t="shared" si="51"/>
        <v>4019.1851761066746</v>
      </c>
      <c r="F75" s="35">
        <f t="shared" si="51"/>
        <v>4374.9332531212349</v>
      </c>
      <c r="G75" s="35">
        <f t="shared" si="51"/>
        <v>4943.8197826785317</v>
      </c>
      <c r="H75" s="35">
        <f t="shared" si="51"/>
        <v>5318.0380591475259</v>
      </c>
      <c r="I75" s="35">
        <f t="shared" si="51"/>
        <v>5473.8692233925731</v>
      </c>
      <c r="J75" s="35">
        <f t="shared" si="51"/>
        <v>5701.8188710305185</v>
      </c>
      <c r="K75" s="35">
        <f t="shared" si="51"/>
        <v>5906.8701235679218</v>
      </c>
      <c r="L75" s="35">
        <f t="shared" si="51"/>
        <v>6421.5637002207113</v>
      </c>
      <c r="M75" s="35">
        <f t="shared" si="51"/>
        <v>6924.3019276767754</v>
      </c>
      <c r="N75" s="35">
        <f t="shared" si="51"/>
        <v>7298.9838532914791</v>
      </c>
      <c r="O75" s="35">
        <f t="shared" si="51"/>
        <v>7766.3159368703618</v>
      </c>
      <c r="P75" s="35">
        <f t="shared" si="51"/>
        <v>8706.5323711004821</v>
      </c>
      <c r="Q75" s="35">
        <f t="shared" si="51"/>
        <v>9546.2288252937033</v>
      </c>
      <c r="R75" s="35">
        <f t="shared" si="51"/>
        <v>10413.641226442265</v>
      </c>
      <c r="S75" s="35">
        <f t="shared" si="51"/>
        <v>11497.726139748598</v>
      </c>
      <c r="T75" s="35">
        <f t="shared" si="51"/>
        <v>12851.479684942558</v>
      </c>
      <c r="U75" s="35">
        <f t="shared" si="51"/>
        <v>14341.736701823562</v>
      </c>
      <c r="V75" s="35">
        <f t="shared" si="51"/>
        <v>15808.256363161636</v>
      </c>
      <c r="W75" s="35">
        <f t="shared" si="51"/>
        <v>17510.099599029858</v>
      </c>
      <c r="X75" s="35">
        <f t="shared" si="51"/>
        <v>18726.344073671742</v>
      </c>
      <c r="Y75" s="35">
        <f t="shared" si="51"/>
        <v>20009.668948880117</v>
      </c>
      <c r="Z75" s="35">
        <f t="shared" si="51"/>
        <v>21441.249724005309</v>
      </c>
      <c r="AA75" s="35">
        <f t="shared" si="51"/>
        <v>22950.499073830295</v>
      </c>
      <c r="AB75" s="35">
        <f t="shared" si="51"/>
        <v>24179.690079759715</v>
      </c>
      <c r="AC75" s="35">
        <f t="shared" si="51"/>
        <v>25573.399133622625</v>
      </c>
      <c r="AD75" s="35">
        <f t="shared" si="51"/>
        <v>27834.153487189269</v>
      </c>
      <c r="AE75" s="35">
        <f t="shared" si="51"/>
        <v>30920.108235736814</v>
      </c>
      <c r="AF75" s="35">
        <f t="shared" si="51"/>
        <v>32020.487107089146</v>
      </c>
      <c r="AG75" s="35">
        <f t="shared" si="51"/>
        <v>33518.913455501592</v>
      </c>
      <c r="AH75" s="35">
        <f t="shared" si="51"/>
        <v>35876.298803949008</v>
      </c>
      <c r="AI75" s="35">
        <f t="shared" si="51"/>
        <v>39660.041771215794</v>
      </c>
      <c r="AJ75" s="35">
        <f t="shared" si="51"/>
        <v>44810.115976939152</v>
      </c>
      <c r="AK75" s="35">
        <f t="shared" si="51"/>
        <v>49697.289039737618</v>
      </c>
      <c r="AL75" s="35">
        <f t="shared" si="51"/>
        <v>54692.838809075052</v>
      </c>
      <c r="AM75" s="35">
        <f t="shared" si="51"/>
        <v>59396.75491873268</v>
      </c>
      <c r="AN75" s="35">
        <f t="shared" si="51"/>
        <v>63137.485778436232</v>
      </c>
      <c r="AO75" s="35">
        <f t="shared" si="51"/>
        <v>67222.423262349213</v>
      </c>
      <c r="AP75" s="35">
        <f t="shared" si="51"/>
        <v>71579.930487820355</v>
      </c>
      <c r="AQ75" s="35">
        <f t="shared" si="51"/>
        <v>76247.802161281405</v>
      </c>
      <c r="AR75" s="35">
        <f t="shared" si="51"/>
        <v>81352.036243552007</v>
      </c>
      <c r="AS75" s="35">
        <f t="shared" si="51"/>
        <v>86680.043940279516</v>
      </c>
      <c r="AT75" s="35">
        <f t="shared" si="51"/>
        <v>92231.784346436936</v>
      </c>
      <c r="AU75" s="35">
        <f t="shared" si="51"/>
        <v>96588.206525885005</v>
      </c>
      <c r="AV75" s="35">
        <f t="shared" si="51"/>
        <v>99836.806690697762</v>
      </c>
      <c r="AW75" s="35">
        <f t="shared" si="51"/>
        <v>102766.33414811399</v>
      </c>
      <c r="AX75" s="35">
        <f t="shared" si="51"/>
        <v>108317.67176377424</v>
      </c>
      <c r="AY75" s="35">
        <f t="shared" si="51"/>
        <v>115291.65346515589</v>
      </c>
      <c r="AZ75" s="35">
        <f t="shared" si="51"/>
        <v>123080.38360189708</v>
      </c>
      <c r="BA75" s="35">
        <f t="shared" si="51"/>
        <v>131811.26595712203</v>
      </c>
      <c r="BB75" s="35">
        <f t="shared" si="51"/>
        <v>141485.43172175091</v>
      </c>
      <c r="BC75" s="35">
        <f t="shared" si="51"/>
        <v>152467.49022541961</v>
      </c>
      <c r="BD75" s="35">
        <f t="shared" si="51"/>
        <v>164057.89564783504</v>
      </c>
      <c r="BE75" s="35">
        <f t="shared" si="51"/>
        <v>176654.64769750735</v>
      </c>
      <c r="BF75" s="35">
        <f t="shared" si="51"/>
        <v>188940.51463135646</v>
      </c>
      <c r="BG75" s="35">
        <f t="shared" si="51"/>
        <v>202830.60497981979</v>
      </c>
      <c r="BH75" s="35">
        <f t="shared" si="51"/>
        <v>220528.3005970121</v>
      </c>
      <c r="BI75" s="35">
        <f t="shared" si="51"/>
        <v>239725.98401457912</v>
      </c>
      <c r="BJ75" s="35">
        <f t="shared" si="51"/>
        <v>261380.72468026023</v>
      </c>
      <c r="BK75" s="35">
        <f t="shared" si="51"/>
        <v>282761.29215808318</v>
      </c>
      <c r="BL75" s="35">
        <f t="shared" si="51"/>
        <v>301721.28790063964</v>
      </c>
      <c r="BM75" s="35">
        <f t="shared" si="51"/>
        <v>314947.88935066352</v>
      </c>
      <c r="BN75" s="35">
        <f t="shared" si="51"/>
        <v>317721.06524931081</v>
      </c>
      <c r="BO75" s="35">
        <f t="shared" si="51"/>
        <v>320700.25007189059</v>
      </c>
      <c r="BP75" s="35">
        <f t="shared" ref="BP75:BT75" si="52">+BP28</f>
        <v>326773.63752444834</v>
      </c>
      <c r="BQ75" s="35">
        <f t="shared" si="52"/>
        <v>328404.79015137185</v>
      </c>
      <c r="BR75" s="35">
        <f t="shared" si="52"/>
        <v>334825.31618522655</v>
      </c>
      <c r="BS75" s="35">
        <f t="shared" si="52"/>
        <v>343914.84470446192</v>
      </c>
      <c r="BT75" s="35">
        <f t="shared" si="52"/>
        <v>355348.96627435565</v>
      </c>
      <c r="BU75" s="35">
        <f t="shared" si="10"/>
        <v>7.9301059264660374</v>
      </c>
    </row>
    <row r="77" spans="1:73" x14ac:dyDescent="0.25">
      <c r="C77" s="35">
        <f>SUM(C53:C75)</f>
        <v>189120.61591923828</v>
      </c>
      <c r="BT77" s="35">
        <f>SUM(BT53:BT75)</f>
        <v>6731287.4503014898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E6" sqref="E6"/>
    </sheetView>
  </sheetViews>
  <sheetFormatPr defaultRowHeight="15" x14ac:dyDescent="0.25"/>
  <sheetData>
    <row r="1" spans="1:5" x14ac:dyDescent="0.25">
      <c r="A1" s="9" t="s">
        <v>567</v>
      </c>
    </row>
    <row r="4" spans="1:5" x14ac:dyDescent="0.25">
      <c r="C4" s="45">
        <v>2009</v>
      </c>
      <c r="D4" s="45"/>
    </row>
    <row r="5" spans="1:5" x14ac:dyDescent="0.25">
      <c r="C5" t="s">
        <v>563</v>
      </c>
      <c r="D5" t="s">
        <v>564</v>
      </c>
      <c r="E5" s="10" t="s">
        <v>565</v>
      </c>
    </row>
    <row r="6" spans="1:5" x14ac:dyDescent="0.25">
      <c r="A6">
        <v>13</v>
      </c>
      <c r="B6">
        <v>2009</v>
      </c>
      <c r="C6">
        <v>7862</v>
      </c>
      <c r="D6" s="35">
        <v>12734.328434771462</v>
      </c>
      <c r="E6">
        <f t="shared" ref="E6:E43" si="0">C6/D6</f>
        <v>0.61738630664908689</v>
      </c>
    </row>
    <row r="7" spans="1:5" x14ac:dyDescent="0.25">
      <c r="A7">
        <v>13</v>
      </c>
      <c r="B7">
        <v>2009</v>
      </c>
      <c r="C7">
        <v>140364</v>
      </c>
      <c r="D7" s="35">
        <v>121970.27065742238</v>
      </c>
      <c r="E7">
        <f t="shared" si="0"/>
        <v>1.1508050219404697</v>
      </c>
    </row>
    <row r="8" spans="1:5" x14ac:dyDescent="0.25">
      <c r="A8">
        <v>14</v>
      </c>
      <c r="B8">
        <v>2009</v>
      </c>
      <c r="C8">
        <v>92974</v>
      </c>
      <c r="D8" s="35">
        <v>57129.903200407934</v>
      </c>
      <c r="E8">
        <f t="shared" si="0"/>
        <v>1.6274139249606872</v>
      </c>
    </row>
    <row r="9" spans="1:5" x14ac:dyDescent="0.25">
      <c r="A9">
        <v>14</v>
      </c>
      <c r="B9">
        <v>2009</v>
      </c>
      <c r="C9">
        <v>12476</v>
      </c>
      <c r="D9" s="35">
        <v>13220.163348054304</v>
      </c>
      <c r="E9">
        <f t="shared" si="0"/>
        <v>0.94370997328381523</v>
      </c>
    </row>
    <row r="10" spans="1:5" x14ac:dyDescent="0.25">
      <c r="A10">
        <v>17</v>
      </c>
      <c r="B10">
        <v>2009</v>
      </c>
      <c r="C10">
        <v>233066</v>
      </c>
      <c r="D10" s="35">
        <v>221324.72384807497</v>
      </c>
      <c r="E10">
        <f t="shared" si="0"/>
        <v>1.053049997974852</v>
      </c>
    </row>
    <row r="11" spans="1:5" x14ac:dyDescent="0.25">
      <c r="A11">
        <v>18</v>
      </c>
      <c r="B11">
        <v>2009</v>
      </c>
      <c r="C11">
        <v>310550</v>
      </c>
      <c r="D11" s="35">
        <v>232005.91652179547</v>
      </c>
      <c r="E11">
        <f t="shared" si="0"/>
        <v>1.3385434503383702</v>
      </c>
    </row>
    <row r="12" spans="1:5" x14ac:dyDescent="0.25">
      <c r="A12">
        <v>19</v>
      </c>
      <c r="B12">
        <v>2009</v>
      </c>
      <c r="C12">
        <v>518556</v>
      </c>
      <c r="D12" s="35">
        <v>484040.24772523169</v>
      </c>
      <c r="E12">
        <f t="shared" si="0"/>
        <v>1.071307608069735</v>
      </c>
    </row>
    <row r="13" spans="1:5" x14ac:dyDescent="0.25">
      <c r="A13">
        <v>20</v>
      </c>
      <c r="B13">
        <v>2009</v>
      </c>
      <c r="C13">
        <v>409162</v>
      </c>
      <c r="D13" s="35">
        <v>314163.9083264221</v>
      </c>
      <c r="E13">
        <f t="shared" si="0"/>
        <v>1.3023838485446684</v>
      </c>
    </row>
    <row r="14" spans="1:5" x14ac:dyDescent="0.25">
      <c r="A14">
        <v>30</v>
      </c>
      <c r="B14">
        <v>2009</v>
      </c>
      <c r="C14">
        <v>17344</v>
      </c>
      <c r="D14" s="35">
        <v>19111.749130676078</v>
      </c>
      <c r="E14">
        <f t="shared" si="0"/>
        <v>0.90750458691200153</v>
      </c>
    </row>
    <row r="15" spans="1:5" x14ac:dyDescent="0.25">
      <c r="A15">
        <v>30</v>
      </c>
      <c r="B15">
        <v>2009</v>
      </c>
      <c r="C15">
        <v>286545</v>
      </c>
      <c r="D15" s="35">
        <v>303353.60572101583</v>
      </c>
      <c r="E15">
        <f t="shared" si="0"/>
        <v>0.94459071722234889</v>
      </c>
    </row>
    <row r="16" spans="1:5" x14ac:dyDescent="0.25">
      <c r="A16">
        <v>33</v>
      </c>
      <c r="B16">
        <v>2009</v>
      </c>
      <c r="C16">
        <v>50573</v>
      </c>
      <c r="D16" s="35">
        <v>51102.311587896023</v>
      </c>
      <c r="E16">
        <f t="shared" si="0"/>
        <v>0.98964212045504818</v>
      </c>
    </row>
    <row r="17" spans="1:5" x14ac:dyDescent="0.25">
      <c r="A17">
        <v>33</v>
      </c>
      <c r="B17">
        <v>2009</v>
      </c>
      <c r="C17">
        <v>12053</v>
      </c>
      <c r="D17" s="35">
        <v>14772.187794832054</v>
      </c>
      <c r="E17">
        <f t="shared" si="0"/>
        <v>0.81592518098210587</v>
      </c>
    </row>
    <row r="18" spans="1:5" x14ac:dyDescent="0.25">
      <c r="A18">
        <v>33</v>
      </c>
      <c r="B18">
        <v>2009</v>
      </c>
      <c r="C18">
        <v>113523</v>
      </c>
      <c r="D18" s="35">
        <v>110917.19389268263</v>
      </c>
      <c r="E18">
        <f t="shared" si="0"/>
        <v>1.0234932566887565</v>
      </c>
    </row>
    <row r="19" spans="1:5" x14ac:dyDescent="0.25">
      <c r="A19">
        <v>36</v>
      </c>
      <c r="B19">
        <v>2009</v>
      </c>
      <c r="C19">
        <v>159522</v>
      </c>
      <c r="D19" s="35">
        <v>179484.81546452644</v>
      </c>
      <c r="E19">
        <f t="shared" si="0"/>
        <v>0.88877713464027319</v>
      </c>
    </row>
    <row r="20" spans="1:5" x14ac:dyDescent="0.25">
      <c r="A20">
        <v>39</v>
      </c>
      <c r="B20">
        <v>2009</v>
      </c>
      <c r="C20">
        <v>68355</v>
      </c>
      <c r="D20" s="35">
        <v>66111.026476293424</v>
      </c>
      <c r="E20">
        <f t="shared" si="0"/>
        <v>1.0339425001139748</v>
      </c>
    </row>
    <row r="21" spans="1:5" x14ac:dyDescent="0.25">
      <c r="A21">
        <v>40</v>
      </c>
      <c r="B21">
        <v>2009</v>
      </c>
      <c r="C21">
        <v>125330</v>
      </c>
      <c r="D21" s="35">
        <v>108275.26888999343</v>
      </c>
      <c r="E21">
        <f t="shared" si="0"/>
        <v>1.1575127107496173</v>
      </c>
    </row>
    <row r="22" spans="1:5" x14ac:dyDescent="0.25">
      <c r="A22">
        <v>41</v>
      </c>
      <c r="B22">
        <v>2009</v>
      </c>
      <c r="C22">
        <v>21762</v>
      </c>
      <c r="D22" s="35">
        <v>25050.007358726412</v>
      </c>
      <c r="E22">
        <f t="shared" si="0"/>
        <v>0.86874225976700148</v>
      </c>
    </row>
    <row r="23" spans="1:5" x14ac:dyDescent="0.25">
      <c r="A23">
        <v>29</v>
      </c>
      <c r="B23">
        <v>2009</v>
      </c>
      <c r="C23">
        <v>310197</v>
      </c>
      <c r="D23" s="35">
        <v>314947.88935066352</v>
      </c>
      <c r="E23">
        <f t="shared" si="0"/>
        <v>0.98491531611639449</v>
      </c>
    </row>
    <row r="24" spans="1:5" x14ac:dyDescent="0.25">
      <c r="A24">
        <v>11</v>
      </c>
      <c r="B24">
        <v>2009</v>
      </c>
      <c r="C24">
        <v>14471</v>
      </c>
      <c r="D24" s="35">
        <v>34573.445723518525</v>
      </c>
      <c r="E24">
        <f t="shared" si="0"/>
        <v>0.41855822285471905</v>
      </c>
    </row>
    <row r="25" spans="1:5" x14ac:dyDescent="0.25">
      <c r="A25">
        <v>4</v>
      </c>
      <c r="B25">
        <v>2009</v>
      </c>
      <c r="C25">
        <v>24739</v>
      </c>
      <c r="D25" s="35">
        <v>28137.023132110495</v>
      </c>
      <c r="E25">
        <f t="shared" si="0"/>
        <v>0.87923302631710865</v>
      </c>
    </row>
    <row r="26" spans="1:5" x14ac:dyDescent="0.25">
      <c r="A26">
        <v>4</v>
      </c>
      <c r="B26">
        <v>2009</v>
      </c>
      <c r="C26">
        <v>64453</v>
      </c>
      <c r="D26" s="35">
        <v>85350.93643766646</v>
      </c>
      <c r="E26">
        <f t="shared" si="0"/>
        <v>0.75515281601006623</v>
      </c>
    </row>
    <row r="27" spans="1:5" x14ac:dyDescent="0.25">
      <c r="A27">
        <v>4</v>
      </c>
      <c r="B27">
        <v>2009</v>
      </c>
      <c r="C27">
        <v>0</v>
      </c>
      <c r="D27" s="35">
        <v>9.8077563466062695E-2</v>
      </c>
      <c r="E27">
        <f t="shared" si="0"/>
        <v>0</v>
      </c>
    </row>
    <row r="28" spans="1:5" x14ac:dyDescent="0.25">
      <c r="A28">
        <v>4</v>
      </c>
      <c r="B28">
        <v>2009</v>
      </c>
      <c r="C28">
        <v>13458</v>
      </c>
      <c r="D28" s="35">
        <v>17593.394658869805</v>
      </c>
      <c r="E28">
        <f t="shared" si="0"/>
        <v>0.76494617786653674</v>
      </c>
    </row>
    <row r="29" spans="1:5" x14ac:dyDescent="0.25">
      <c r="A29">
        <v>4</v>
      </c>
      <c r="B29">
        <v>2009</v>
      </c>
      <c r="C29">
        <v>16974</v>
      </c>
      <c r="D29" s="35">
        <v>16523.153504717433</v>
      </c>
      <c r="E29">
        <f t="shared" si="0"/>
        <v>1.0272857414992755</v>
      </c>
    </row>
    <row r="30" spans="1:5" x14ac:dyDescent="0.25">
      <c r="A30">
        <v>4</v>
      </c>
      <c r="B30">
        <v>2009</v>
      </c>
      <c r="C30">
        <v>0</v>
      </c>
      <c r="D30" s="35">
        <v>2.7108231374349343E-2</v>
      </c>
      <c r="E30">
        <f t="shared" si="0"/>
        <v>0</v>
      </c>
    </row>
    <row r="31" spans="1:5" x14ac:dyDescent="0.25">
      <c r="A31">
        <v>4</v>
      </c>
      <c r="B31">
        <v>2009</v>
      </c>
      <c r="C31">
        <v>10220</v>
      </c>
      <c r="D31" s="35">
        <v>11427.401738727909</v>
      </c>
      <c r="E31">
        <f t="shared" si="0"/>
        <v>0.89434153394327798</v>
      </c>
    </row>
    <row r="32" spans="1:5" x14ac:dyDescent="0.25">
      <c r="A32">
        <v>4</v>
      </c>
      <c r="B32">
        <v>2009</v>
      </c>
      <c r="C32">
        <v>33002</v>
      </c>
      <c r="D32" s="35">
        <v>31813.119270133499</v>
      </c>
      <c r="E32">
        <f t="shared" si="0"/>
        <v>1.0373707689513689</v>
      </c>
    </row>
    <row r="33" spans="1:5" x14ac:dyDescent="0.25">
      <c r="A33">
        <v>5</v>
      </c>
      <c r="B33">
        <v>2009</v>
      </c>
      <c r="C33">
        <v>535862</v>
      </c>
      <c r="D33" s="35">
        <v>320910.22557954327</v>
      </c>
      <c r="E33">
        <f t="shared" si="0"/>
        <v>1.6698190250318998</v>
      </c>
    </row>
    <row r="34" spans="1:5" x14ac:dyDescent="0.25">
      <c r="A34">
        <v>10</v>
      </c>
      <c r="B34">
        <v>2009</v>
      </c>
      <c r="C34">
        <v>31230</v>
      </c>
      <c r="D34" s="35">
        <v>31219.335673833808</v>
      </c>
      <c r="E34">
        <f t="shared" si="0"/>
        <v>1.0003415936289486</v>
      </c>
    </row>
    <row r="35" spans="1:5" x14ac:dyDescent="0.25">
      <c r="A35">
        <v>6</v>
      </c>
      <c r="B35">
        <v>2009</v>
      </c>
      <c r="C35">
        <v>202699</v>
      </c>
      <c r="D35" s="35">
        <v>170288.36207916823</v>
      </c>
      <c r="E35">
        <f t="shared" si="0"/>
        <v>1.1903279679545209</v>
      </c>
    </row>
    <row r="36" spans="1:5" x14ac:dyDescent="0.25">
      <c r="A36">
        <v>6</v>
      </c>
      <c r="B36">
        <v>2009</v>
      </c>
      <c r="C36">
        <v>126005</v>
      </c>
      <c r="D36" s="35">
        <v>145340.76155551506</v>
      </c>
      <c r="E36">
        <f t="shared" si="0"/>
        <v>0.86696256887212286</v>
      </c>
    </row>
    <row r="37" spans="1:5" x14ac:dyDescent="0.25">
      <c r="A37">
        <v>9</v>
      </c>
      <c r="B37">
        <v>2009</v>
      </c>
      <c r="C37">
        <v>151511</v>
      </c>
      <c r="D37" s="35">
        <v>125577.86004026137</v>
      </c>
      <c r="E37">
        <f t="shared" si="0"/>
        <v>1.2065104465980248</v>
      </c>
    </row>
    <row r="38" spans="1:5" x14ac:dyDescent="0.25">
      <c r="A38">
        <v>22</v>
      </c>
      <c r="B38">
        <v>2009</v>
      </c>
      <c r="C38">
        <v>185150</v>
      </c>
      <c r="D38" s="35">
        <v>296171.35597312322</v>
      </c>
      <c r="E38">
        <f t="shared" si="0"/>
        <v>0.62514485707659684</v>
      </c>
    </row>
    <row r="39" spans="1:5" x14ac:dyDescent="0.25">
      <c r="A39">
        <v>22</v>
      </c>
      <c r="B39">
        <v>2009</v>
      </c>
      <c r="C39">
        <v>148879</v>
      </c>
      <c r="D39" s="35">
        <v>140590.64222849367</v>
      </c>
      <c r="E39">
        <f t="shared" si="0"/>
        <v>1.0589538367570421</v>
      </c>
    </row>
    <row r="40" spans="1:5" x14ac:dyDescent="0.25">
      <c r="A40">
        <v>25</v>
      </c>
      <c r="B40">
        <v>2009</v>
      </c>
      <c r="C40">
        <v>139661</v>
      </c>
      <c r="D40" s="35">
        <v>256398.08023275124</v>
      </c>
      <c r="E40">
        <f t="shared" si="0"/>
        <v>0.54470376639801488</v>
      </c>
    </row>
    <row r="41" spans="1:5" x14ac:dyDescent="0.25">
      <c r="A41">
        <v>26</v>
      </c>
      <c r="B41">
        <v>2009</v>
      </c>
      <c r="C41">
        <v>314144</v>
      </c>
      <c r="D41" s="35">
        <v>142862.0256256944</v>
      </c>
      <c r="E41">
        <f t="shared" si="0"/>
        <v>2.1989328418391105</v>
      </c>
    </row>
    <row r="42" spans="1:5" x14ac:dyDescent="0.25">
      <c r="A42">
        <v>27</v>
      </c>
      <c r="B42">
        <v>2009</v>
      </c>
      <c r="C42">
        <v>73476</v>
      </c>
      <c r="D42" s="35">
        <v>52640.281209414825</v>
      </c>
      <c r="E42">
        <f t="shared" si="0"/>
        <v>1.3958132120855513</v>
      </c>
    </row>
    <row r="43" spans="1:5" x14ac:dyDescent="0.25">
      <c r="A43">
        <v>28</v>
      </c>
      <c r="B43">
        <v>2009</v>
      </c>
      <c r="C43">
        <v>120276</v>
      </c>
      <c r="D43" s="35">
        <v>104116.37413335049</v>
      </c>
      <c r="E43">
        <f t="shared" si="0"/>
        <v>1.1552073437166812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Aux_List of var</vt:lpstr>
      <vt:lpstr>Initial Stock</vt:lpstr>
      <vt:lpstr>Depreciation rates </vt:lpstr>
      <vt:lpstr>Dep r by equipment nipa tables</vt:lpstr>
      <vt:lpstr>Investment from Nipa Tables</vt:lpstr>
      <vt:lpstr>Prices</vt:lpstr>
      <vt:lpstr>Total Stock_no_QA</vt:lpstr>
      <vt:lpstr>Total Stock by year_by_det_equi</vt:lpstr>
      <vt:lpstr>Adjustment factor</vt:lpstr>
      <vt:lpstr>Total Stock by year_adjusted</vt:lpstr>
      <vt:lpstr>TotalStock by year_by_det_no_K0</vt:lpstr>
      <vt:lpstr>Importance_initial_capital</vt:lpstr>
      <vt:lpstr>FInal_data_capital_embodiment</vt:lpstr>
      <vt:lpstr>Changes in stock and changes in</vt:lpstr>
      <vt:lpstr>relative_importance nw_cap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Jaume</dc:creator>
  <cp:lastModifiedBy>David Jaume</cp:lastModifiedBy>
  <dcterms:created xsi:type="dcterms:W3CDTF">2018-07-12T22:05:39Z</dcterms:created>
  <dcterms:modified xsi:type="dcterms:W3CDTF">2020-09-19T03:17:38Z</dcterms:modified>
</cp:coreProperties>
</file>