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Nouveau CEFE 24 Nov 2020\Nico\"/>
    </mc:Choice>
  </mc:AlternateContent>
  <bookViews>
    <workbookView xWindow="0" yWindow="0" windowWidth="23040" windowHeight="9192"/>
  </bookViews>
  <sheets>
    <sheet name="Puechabon" sheetId="1" r:id="rId1"/>
    <sheet name="FontBlanche" sheetId="2" r:id="rId2"/>
    <sheet name="Hesse" sheetId="3" r:id="rId3"/>
    <sheet name="Barbeau" sheetId="4" r:id="rId4"/>
    <sheet name="LeBray" sheetId="5" r:id="rId5"/>
    <sheet name="Bilos" sheetId="6" r:id="rId6"/>
    <sheet name="Salles" sheetId="7" r:id="rId7"/>
    <sheet name="Champenoux" sheetId="13" r:id="rId8"/>
    <sheet name="Ventoux" sheetId="9" r:id="rId9"/>
    <sheet name="Lamanon" sheetId="10" r:id="rId10"/>
    <sheet name="O3HP" sheetId="11" r:id="rId11"/>
    <sheet name="Valliguière" sheetId="12" r:id="rId12"/>
    <sheet name="ICOS_Site_Castanea" sheetId="8" r:id="rId13"/>
  </sheets>
  <externalReferences>
    <externalReference r:id="rId14"/>
  </externalReferences>
  <definedNames>
    <definedName name="Soil_Depth">ICOS_Site_Castanea!$DQ$35</definedName>
    <definedName name="ttt">[1]sureau_ini.txt!$EJ$33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B11" i="1"/>
  <c r="K9" i="1"/>
  <c r="L9" i="1"/>
  <c r="R1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4" i="1"/>
  <c r="V4" i="1"/>
  <c r="U71" i="1"/>
  <c r="U70" i="1"/>
  <c r="U68" i="1"/>
  <c r="U69" i="1"/>
  <c r="U58" i="1"/>
  <c r="U59" i="1"/>
  <c r="U60" i="1"/>
  <c r="U61" i="1"/>
  <c r="U62" i="1"/>
  <c r="U63" i="1"/>
  <c r="U64" i="1"/>
  <c r="U65" i="1"/>
  <c r="U66" i="1"/>
  <c r="U67" i="1"/>
  <c r="U49" i="1"/>
  <c r="U50" i="1"/>
  <c r="U51" i="1"/>
  <c r="U52" i="1"/>
  <c r="U53" i="1"/>
  <c r="U54" i="1"/>
  <c r="U55" i="1"/>
  <c r="U56" i="1"/>
  <c r="U57" i="1"/>
  <c r="U41" i="1"/>
  <c r="U42" i="1"/>
  <c r="U43" i="1"/>
  <c r="U44" i="1"/>
  <c r="U45" i="1"/>
  <c r="U46" i="1"/>
  <c r="U47" i="1"/>
  <c r="U48" i="1"/>
  <c r="U33" i="1"/>
  <c r="U34" i="1"/>
  <c r="U35" i="1"/>
  <c r="U36" i="1"/>
  <c r="U37" i="1"/>
  <c r="U38" i="1"/>
  <c r="U39" i="1"/>
  <c r="U40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5" i="1"/>
  <c r="U4" i="1"/>
  <c r="J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B8" i="1"/>
  <c r="I9" i="1"/>
  <c r="H11" i="1"/>
  <c r="H10" i="1"/>
  <c r="H9" i="1"/>
  <c r="G9" i="1"/>
  <c r="G5" i="1"/>
  <c r="G4" i="1"/>
  <c r="G3" i="1"/>
  <c r="B5" i="1" l="1"/>
  <c r="R96" i="13" l="1"/>
  <c r="R92" i="13"/>
  <c r="R88" i="13"/>
  <c r="R84" i="13"/>
  <c r="R80" i="13"/>
  <c r="R76" i="13"/>
  <c r="R72" i="13"/>
  <c r="R68" i="13"/>
  <c r="R64" i="13"/>
  <c r="R60" i="13"/>
  <c r="R56" i="13"/>
  <c r="R52" i="13"/>
  <c r="R48" i="13"/>
  <c r="R44" i="13"/>
  <c r="R40" i="13"/>
  <c r="R36" i="13"/>
  <c r="R32" i="13"/>
  <c r="R28" i="13"/>
  <c r="R24" i="13"/>
  <c r="R20" i="13"/>
  <c r="R16" i="13"/>
  <c r="R13" i="13"/>
  <c r="B13" i="13"/>
  <c r="B12" i="13"/>
  <c r="R11" i="13"/>
  <c r="B11" i="13"/>
  <c r="J10" i="13"/>
  <c r="I10" i="13"/>
  <c r="N10" i="13" s="1"/>
  <c r="H10" i="13"/>
  <c r="G10" i="13"/>
  <c r="L10" i="13" s="1"/>
  <c r="B10" i="13"/>
  <c r="R9" i="13"/>
  <c r="I9" i="13"/>
  <c r="H9" i="13"/>
  <c r="B6" i="13" s="1"/>
  <c r="G9" i="13"/>
  <c r="N9" i="13" s="1"/>
  <c r="B9" i="13"/>
  <c r="R99" i="13" s="1"/>
  <c r="B8" i="13"/>
  <c r="R6" i="13" s="1"/>
  <c r="R7" i="13"/>
  <c r="R5" i="13"/>
  <c r="H5" i="13"/>
  <c r="K10" i="13" s="1"/>
  <c r="G5" i="13"/>
  <c r="R4" i="13"/>
  <c r="G4" i="13"/>
  <c r="G3" i="13"/>
  <c r="B13" i="4"/>
  <c r="B12" i="4"/>
  <c r="B11" i="4"/>
  <c r="J10" i="4"/>
  <c r="I10" i="4"/>
  <c r="N10" i="4" s="1"/>
  <c r="H10" i="4"/>
  <c r="G10" i="4"/>
  <c r="B10" i="4"/>
  <c r="I9" i="4"/>
  <c r="H9" i="4"/>
  <c r="B6" i="4" s="1"/>
  <c r="G9" i="4"/>
  <c r="B9" i="4"/>
  <c r="R99" i="4" s="1"/>
  <c r="B8" i="4"/>
  <c r="G5" i="4"/>
  <c r="G4" i="4"/>
  <c r="H5" i="4" s="1"/>
  <c r="G3" i="4"/>
  <c r="B13" i="1"/>
  <c r="B12" i="1"/>
  <c r="B10" i="1"/>
  <c r="B9" i="1"/>
  <c r="R4" i="1" s="1"/>
  <c r="R7" i="1"/>
  <c r="B6" i="1"/>
  <c r="B13" i="3"/>
  <c r="B12" i="3"/>
  <c r="B11" i="3"/>
  <c r="J10" i="3"/>
  <c r="I10" i="3"/>
  <c r="H10" i="3"/>
  <c r="G10" i="3"/>
  <c r="B10" i="3"/>
  <c r="I9" i="3"/>
  <c r="H9" i="3"/>
  <c r="B6" i="3" s="1"/>
  <c r="G9" i="3"/>
  <c r="B9" i="3"/>
  <c r="B8" i="3"/>
  <c r="G5" i="3"/>
  <c r="G4" i="3"/>
  <c r="G3" i="3"/>
  <c r="F15" i="2"/>
  <c r="B8" i="2"/>
  <c r="B13" i="2"/>
  <c r="B12" i="2"/>
  <c r="B11" i="2"/>
  <c r="B10" i="2"/>
  <c r="B9" i="2"/>
  <c r="B6" i="2"/>
  <c r="B5" i="2"/>
  <c r="J10" i="2"/>
  <c r="I10" i="2"/>
  <c r="H10" i="2"/>
  <c r="G10" i="2"/>
  <c r="I9" i="2"/>
  <c r="H9" i="2"/>
  <c r="G9" i="2"/>
  <c r="G5" i="2"/>
  <c r="G4" i="2"/>
  <c r="G3" i="2"/>
  <c r="H5" i="2" s="1"/>
  <c r="R59" i="1"/>
  <c r="R80" i="1"/>
  <c r="G11" i="1"/>
  <c r="J11" i="1" s="1"/>
  <c r="I11" i="1"/>
  <c r="G10" i="1"/>
  <c r="J10" i="1" s="1"/>
  <c r="I10" i="1"/>
  <c r="R36" i="1" l="1"/>
  <c r="R16" i="1"/>
  <c r="R99" i="1"/>
  <c r="R56" i="1"/>
  <c r="R35" i="1"/>
  <c r="R52" i="1"/>
  <c r="R72" i="1"/>
  <c r="R8" i="1"/>
  <c r="R91" i="1"/>
  <c r="R68" i="1"/>
  <c r="R48" i="1"/>
  <c r="R27" i="1"/>
  <c r="R96" i="1"/>
  <c r="R32" i="1"/>
  <c r="R92" i="1"/>
  <c r="R28" i="1"/>
  <c r="R67" i="1"/>
  <c r="R24" i="1"/>
  <c r="R84" i="1"/>
  <c r="R64" i="1"/>
  <c r="R43" i="1"/>
  <c r="R20" i="1"/>
  <c r="R76" i="1"/>
  <c r="R12" i="1"/>
  <c r="R75" i="1"/>
  <c r="R11" i="1"/>
  <c r="R51" i="1"/>
  <c r="R88" i="1"/>
  <c r="R44" i="1"/>
  <c r="R83" i="1"/>
  <c r="R60" i="1"/>
  <c r="R40" i="1"/>
  <c r="R19" i="1"/>
  <c r="R14" i="13"/>
  <c r="R21" i="13"/>
  <c r="R29" i="13"/>
  <c r="R41" i="13"/>
  <c r="R49" i="13"/>
  <c r="R57" i="13"/>
  <c r="R77" i="13"/>
  <c r="R8" i="13"/>
  <c r="K9" i="13"/>
  <c r="M10" i="13"/>
  <c r="L9" i="13"/>
  <c r="R17" i="13"/>
  <c r="R25" i="13"/>
  <c r="R33" i="13"/>
  <c r="R37" i="13"/>
  <c r="R45" i="13"/>
  <c r="R53" i="13"/>
  <c r="R61" i="13"/>
  <c r="R65" i="13"/>
  <c r="R69" i="13"/>
  <c r="R73" i="13"/>
  <c r="R81" i="13"/>
  <c r="R85" i="13"/>
  <c r="R89" i="13"/>
  <c r="R93" i="13"/>
  <c r="R97" i="13"/>
  <c r="B5" i="13"/>
  <c r="M9" i="13"/>
  <c r="F15" i="13" s="1"/>
  <c r="R10" i="13"/>
  <c r="R12" i="13"/>
  <c r="R18" i="13"/>
  <c r="R22" i="13"/>
  <c r="R26" i="13"/>
  <c r="R30" i="13"/>
  <c r="R34" i="13"/>
  <c r="R38" i="13"/>
  <c r="R42" i="13"/>
  <c r="R46" i="13"/>
  <c r="R50" i="13"/>
  <c r="R54" i="13"/>
  <c r="R58" i="13"/>
  <c r="R62" i="13"/>
  <c r="R66" i="13"/>
  <c r="R70" i="13"/>
  <c r="R74" i="13"/>
  <c r="R78" i="13"/>
  <c r="R82" i="13"/>
  <c r="R86" i="13"/>
  <c r="R90" i="13"/>
  <c r="R94" i="13"/>
  <c r="R98" i="13"/>
  <c r="J9" i="13"/>
  <c r="R15" i="13"/>
  <c r="R19" i="13"/>
  <c r="R23" i="13"/>
  <c r="R27" i="13"/>
  <c r="R31" i="13"/>
  <c r="R35" i="13"/>
  <c r="R39" i="13"/>
  <c r="R43" i="13"/>
  <c r="R47" i="13"/>
  <c r="R51" i="13"/>
  <c r="R55" i="13"/>
  <c r="R59" i="13"/>
  <c r="R63" i="13"/>
  <c r="R67" i="13"/>
  <c r="R71" i="13"/>
  <c r="R75" i="13"/>
  <c r="R79" i="13"/>
  <c r="R83" i="13"/>
  <c r="R87" i="13"/>
  <c r="R91" i="13"/>
  <c r="R95" i="13"/>
  <c r="R9" i="4"/>
  <c r="R20" i="4"/>
  <c r="R36" i="4"/>
  <c r="R52" i="4"/>
  <c r="R68" i="4"/>
  <c r="R84" i="4"/>
  <c r="R5" i="4"/>
  <c r="R24" i="4"/>
  <c r="R40" i="4"/>
  <c r="R56" i="4"/>
  <c r="R72" i="4"/>
  <c r="R88" i="4"/>
  <c r="R7" i="4"/>
  <c r="R13" i="4"/>
  <c r="R28" i="4"/>
  <c r="R44" i="4"/>
  <c r="R60" i="4"/>
  <c r="R76" i="4"/>
  <c r="R92" i="4"/>
  <c r="R4" i="4"/>
  <c r="R6" i="4"/>
  <c r="R11" i="4"/>
  <c r="R16" i="4"/>
  <c r="R32" i="4"/>
  <c r="R48" i="4"/>
  <c r="R64" i="4"/>
  <c r="R80" i="4"/>
  <c r="R96" i="4"/>
  <c r="N9" i="4"/>
  <c r="K10" i="4"/>
  <c r="M10" i="4"/>
  <c r="K9" i="4"/>
  <c r="L10" i="4"/>
  <c r="R14" i="4"/>
  <c r="R21" i="4"/>
  <c r="R37" i="4"/>
  <c r="R81" i="4"/>
  <c r="L9" i="4"/>
  <c r="R17" i="4"/>
  <c r="R25" i="4"/>
  <c r="R29" i="4"/>
  <c r="R33" i="4"/>
  <c r="R41" i="4"/>
  <c r="R45" i="4"/>
  <c r="R49" i="4"/>
  <c r="R53" i="4"/>
  <c r="R57" i="4"/>
  <c r="R61" i="4"/>
  <c r="R65" i="4"/>
  <c r="R69" i="4"/>
  <c r="R73" i="4"/>
  <c r="R77" i="4"/>
  <c r="R85" i="4"/>
  <c r="R89" i="4"/>
  <c r="R93" i="4"/>
  <c r="R97" i="4"/>
  <c r="B5" i="4"/>
  <c r="R8" i="4"/>
  <c r="M9" i="4"/>
  <c r="F15" i="4" s="1"/>
  <c r="R10" i="4"/>
  <c r="R12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R70" i="4"/>
  <c r="R74" i="4"/>
  <c r="R78" i="4"/>
  <c r="R82" i="4"/>
  <c r="R86" i="4"/>
  <c r="R90" i="4"/>
  <c r="R94" i="4"/>
  <c r="R98" i="4"/>
  <c r="J9" i="4"/>
  <c r="R15" i="4"/>
  <c r="R19" i="4"/>
  <c r="R23" i="4"/>
  <c r="R27" i="4"/>
  <c r="R31" i="4"/>
  <c r="R35" i="4"/>
  <c r="R39" i="4"/>
  <c r="R43" i="4"/>
  <c r="R47" i="4"/>
  <c r="R51" i="4"/>
  <c r="R55" i="4"/>
  <c r="R59" i="4"/>
  <c r="R63" i="4"/>
  <c r="R67" i="4"/>
  <c r="R71" i="4"/>
  <c r="R75" i="4"/>
  <c r="R79" i="4"/>
  <c r="R83" i="4"/>
  <c r="R87" i="4"/>
  <c r="R91" i="4"/>
  <c r="R95" i="4"/>
  <c r="R95" i="1"/>
  <c r="R87" i="1"/>
  <c r="R79" i="1"/>
  <c r="R71" i="1"/>
  <c r="R63" i="1"/>
  <c r="R55" i="1"/>
  <c r="R47" i="1"/>
  <c r="R39" i="1"/>
  <c r="R31" i="1"/>
  <c r="R23" i="1"/>
  <c r="R15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9" i="1"/>
  <c r="R99" i="3"/>
  <c r="H5" i="3"/>
  <c r="N10" i="3" s="1"/>
  <c r="R9" i="3"/>
  <c r="R20" i="3"/>
  <c r="R36" i="3"/>
  <c r="R68" i="3"/>
  <c r="R40" i="3"/>
  <c r="R72" i="3"/>
  <c r="R7" i="3"/>
  <c r="R13" i="3"/>
  <c r="R28" i="3"/>
  <c r="R44" i="3"/>
  <c r="R60" i="3"/>
  <c r="R76" i="3"/>
  <c r="R92" i="3"/>
  <c r="R52" i="3"/>
  <c r="R84" i="3"/>
  <c r="R5" i="3"/>
  <c r="R24" i="3"/>
  <c r="R56" i="3"/>
  <c r="R88" i="3"/>
  <c r="R4" i="3"/>
  <c r="R6" i="3"/>
  <c r="R11" i="3"/>
  <c r="R16" i="3"/>
  <c r="R32" i="3"/>
  <c r="R48" i="3"/>
  <c r="R64" i="3"/>
  <c r="R80" i="3"/>
  <c r="R96" i="3"/>
  <c r="R14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B5" i="3"/>
  <c r="R8" i="3"/>
  <c r="R10" i="3"/>
  <c r="R12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J9" i="3"/>
  <c r="R15" i="3"/>
  <c r="R19" i="3"/>
  <c r="R23" i="3"/>
  <c r="R27" i="3"/>
  <c r="R31" i="3"/>
  <c r="R35" i="3"/>
  <c r="R39" i="3"/>
  <c r="R43" i="3"/>
  <c r="R47" i="3"/>
  <c r="R51" i="3"/>
  <c r="R55" i="3"/>
  <c r="R59" i="3"/>
  <c r="R63" i="3"/>
  <c r="R67" i="3"/>
  <c r="R71" i="3"/>
  <c r="R75" i="3"/>
  <c r="R79" i="3"/>
  <c r="R83" i="3"/>
  <c r="R87" i="3"/>
  <c r="R91" i="3"/>
  <c r="R95" i="3"/>
  <c r="R6" i="2"/>
  <c r="M9" i="2"/>
  <c r="R99" i="2"/>
  <c r="J9" i="2"/>
  <c r="K10" i="2"/>
  <c r="L10" i="2"/>
  <c r="N9" i="2"/>
  <c r="K9" i="2"/>
  <c r="M10" i="2"/>
  <c r="N10" i="2"/>
  <c r="R20" i="2"/>
  <c r="R28" i="2"/>
  <c r="R36" i="2"/>
  <c r="R44" i="2"/>
  <c r="R52" i="2"/>
  <c r="R60" i="2"/>
  <c r="R84" i="2"/>
  <c r="R7" i="2"/>
  <c r="R9" i="2"/>
  <c r="R11" i="2"/>
  <c r="R17" i="2"/>
  <c r="R25" i="2"/>
  <c r="R33" i="2"/>
  <c r="R41" i="2"/>
  <c r="R49" i="2"/>
  <c r="R53" i="2"/>
  <c r="R61" i="2"/>
  <c r="R73" i="2"/>
  <c r="R93" i="2"/>
  <c r="R4" i="2"/>
  <c r="R5" i="2"/>
  <c r="L9" i="2"/>
  <c r="R14" i="2"/>
  <c r="R18" i="2"/>
  <c r="R22" i="2"/>
  <c r="R26" i="2"/>
  <c r="R30" i="2"/>
  <c r="R34" i="2"/>
  <c r="R38" i="2"/>
  <c r="R42" i="2"/>
  <c r="R46" i="2"/>
  <c r="R50" i="2"/>
  <c r="R54" i="2"/>
  <c r="R58" i="2"/>
  <c r="R62" i="2"/>
  <c r="R66" i="2"/>
  <c r="R70" i="2"/>
  <c r="R74" i="2"/>
  <c r="R78" i="2"/>
  <c r="R82" i="2"/>
  <c r="R86" i="2"/>
  <c r="R90" i="2"/>
  <c r="R94" i="2"/>
  <c r="R98" i="2"/>
  <c r="R16" i="2"/>
  <c r="R24" i="2"/>
  <c r="R32" i="2"/>
  <c r="R40" i="2"/>
  <c r="R48" i="2"/>
  <c r="R56" i="2"/>
  <c r="R64" i="2"/>
  <c r="R68" i="2"/>
  <c r="R72" i="2"/>
  <c r="R76" i="2"/>
  <c r="R80" i="2"/>
  <c r="R88" i="2"/>
  <c r="R92" i="2"/>
  <c r="R96" i="2"/>
  <c r="R13" i="2"/>
  <c r="R21" i="2"/>
  <c r="R29" i="2"/>
  <c r="R37" i="2"/>
  <c r="R45" i="2"/>
  <c r="R57" i="2"/>
  <c r="R65" i="2"/>
  <c r="R69" i="2"/>
  <c r="R77" i="2"/>
  <c r="R81" i="2"/>
  <c r="R85" i="2"/>
  <c r="R89" i="2"/>
  <c r="R97" i="2"/>
  <c r="R8" i="2"/>
  <c r="R10" i="2"/>
  <c r="R12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1" i="2"/>
  <c r="R75" i="2"/>
  <c r="R79" i="2"/>
  <c r="R83" i="2"/>
  <c r="R87" i="2"/>
  <c r="R91" i="2"/>
  <c r="R95" i="2"/>
  <c r="H5" i="1"/>
  <c r="M9" i="1" l="1"/>
  <c r="L10" i="1"/>
  <c r="N9" i="1"/>
  <c r="M9" i="3"/>
  <c r="L9" i="3"/>
  <c r="K10" i="3"/>
  <c r="K9" i="3"/>
  <c r="M10" i="3"/>
  <c r="L10" i="3"/>
  <c r="N9" i="3"/>
  <c r="M11" i="1"/>
  <c r="M10" i="1"/>
  <c r="N10" i="1"/>
  <c r="K10" i="1"/>
  <c r="N11" i="1"/>
  <c r="L11" i="1"/>
  <c r="K11" i="1"/>
  <c r="F16" i="1" l="1"/>
  <c r="F15" i="3"/>
</calcChain>
</file>

<file path=xl/comments1.xml><?xml version="1.0" encoding="utf-8"?>
<comments xmlns="http://schemas.openxmlformats.org/spreadsheetml/2006/main">
  <authors>
    <author>Hervé Cochard</author>
  </authors>
  <commentList>
    <comment ref="P2" authorId="0" shapeId="0">
      <text>
        <r>
          <rPr>
            <b/>
            <sz val="9"/>
            <color rgb="FF000000"/>
            <rFont val="Calibri"/>
            <family val="2"/>
          </rPr>
          <t>Hervé Cochard: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To be ajusted according to diffent soil types</t>
        </r>
      </text>
    </comment>
  </commentList>
</comments>
</file>

<file path=xl/sharedStrings.xml><?xml version="1.0" encoding="utf-8"?>
<sst xmlns="http://schemas.openxmlformats.org/spreadsheetml/2006/main" count="358" uniqueCount="174">
  <si>
    <t>Name</t>
  </si>
  <si>
    <t>Value</t>
  </si>
  <si>
    <t>Ritchie_Gamma</t>
  </si>
  <si>
    <t>alpha_vg</t>
  </si>
  <si>
    <t xml:space="preserve">n_vg </t>
  </si>
  <si>
    <t xml:space="preserve">I_vg </t>
  </si>
  <si>
    <t xml:space="preserve">Ksat_vg </t>
  </si>
  <si>
    <t>saturation_capacity_vg</t>
  </si>
  <si>
    <t>residual_capacity_vg</t>
  </si>
  <si>
    <t>Puéchabon</t>
  </si>
  <si>
    <t>Font-Blanche</t>
  </si>
  <si>
    <t>Loobos</t>
  </si>
  <si>
    <t>Hesse</t>
  </si>
  <si>
    <t>Barbeau</t>
  </si>
  <si>
    <t>Bili</t>
  </si>
  <si>
    <t>Lavaronne</t>
  </si>
  <si>
    <t>Species</t>
  </si>
  <si>
    <t>Quercus ilex</t>
  </si>
  <si>
    <t>Pinus halepensis</t>
  </si>
  <si>
    <t>Pinus sylvestris</t>
  </si>
  <si>
    <t>Fagus sylvatica</t>
  </si>
  <si>
    <t>Quercus petraea</t>
  </si>
  <si>
    <t>Picea abies</t>
  </si>
  <si>
    <t>Abies alba</t>
  </si>
  <si>
    <t>Latitude</t>
  </si>
  <si>
    <t>44.25</t>
  </si>
  <si>
    <t>43.24</t>
  </si>
  <si>
    <t>52.16</t>
  </si>
  <si>
    <t>48.66</t>
  </si>
  <si>
    <t>48.47</t>
  </si>
  <si>
    <t>49.3</t>
  </si>
  <si>
    <t>Longitude</t>
  </si>
  <si>
    <t>5.678</t>
  </si>
  <si>
    <t>5.73</t>
  </si>
  <si>
    <t xml:space="preserve">7.08 </t>
  </si>
  <si>
    <t>2.78</t>
  </si>
  <si>
    <t>18.32</t>
  </si>
  <si>
    <t>MAT (°C)</t>
  </si>
  <si>
    <t>MAP (mm)</t>
  </si>
  <si>
    <t>LAI</t>
  </si>
  <si>
    <t>1.7</t>
  </si>
  <si>
    <t>1.9</t>
  </si>
  <si>
    <t>6.5</t>
  </si>
  <si>
    <t>4.1</t>
  </si>
  <si>
    <t>LMA</t>
  </si>
  <si>
    <t>242.9</t>
  </si>
  <si>
    <t>229.2</t>
  </si>
  <si>
    <t>N</t>
  </si>
  <si>
    <t>1.2</t>
  </si>
  <si>
    <t>1.18</t>
  </si>
  <si>
    <t>2.5</t>
  </si>
  <si>
    <t>1.26</t>
  </si>
  <si>
    <t>Gfac</t>
  </si>
  <si>
    <t>8.06</t>
  </si>
  <si>
    <t>6.03</t>
  </si>
  <si>
    <t>12.7</t>
  </si>
  <si>
    <t>5.06</t>
  </si>
  <si>
    <t>wood density</t>
  </si>
  <si>
    <t>% sand</t>
  </si>
  <si>
    <t>0.30</t>
  </si>
  <si>
    <t>0.18</t>
  </si>
  <si>
    <t>0.53</t>
  </si>
  <si>
    <t>0.3</t>
  </si>
  <si>
    <t>0.94</t>
  </si>
  <si>
    <t>0.15</t>
  </si>
  <si>
    <t>% clay</t>
  </si>
  <si>
    <t>0.228</t>
  </si>
  <si>
    <t>0.4354</t>
  </si>
  <si>
    <t>0.04</t>
  </si>
  <si>
    <t>0.42</t>
  </si>
  <si>
    <t>0.03</t>
  </si>
  <si>
    <t>0.2061</t>
  </si>
  <si>
    <t>wfc</t>
  </si>
  <si>
    <t>0.39</t>
  </si>
  <si>
    <t>0.48</t>
  </si>
  <si>
    <t>0.415</t>
  </si>
  <si>
    <t>0.37</t>
  </si>
  <si>
    <t>0.29</t>
  </si>
  <si>
    <t>0.36</t>
  </si>
  <si>
    <t>wilt</t>
  </si>
  <si>
    <t>0.117</t>
  </si>
  <si>
    <t>0.24</t>
  </si>
  <si>
    <t>0.01</t>
  </si>
  <si>
    <t>0.26</t>
  </si>
  <si>
    <t>0.148</t>
  </si>
  <si>
    <t>0.2</t>
  </si>
  <si>
    <t>stone content</t>
  </si>
  <si>
    <t>0.4</t>
  </si>
  <si>
    <t>0.5</t>
  </si>
  <si>
    <t xml:space="preserve">soil depth (mm) </t>
  </si>
  <si>
    <t>date onset</t>
  </si>
  <si>
    <t>TSUMBB</t>
  </si>
  <si>
    <t>First year</t>
  </si>
  <si>
    <t>Last year</t>
  </si>
  <si>
    <t xml:space="preserve">Soil parametrs: </t>
  </si>
  <si>
    <t>θsat</t>
  </si>
  <si>
    <t>θres</t>
  </si>
  <si>
    <r>
      <rPr>
        <b/>
        <sz val="14"/>
        <rFont val="Calibri"/>
        <family val="2"/>
      </rPr>
      <t xml:space="preserve">α </t>
    </r>
  </si>
  <si>
    <t xml:space="preserve">n </t>
  </si>
  <si>
    <t xml:space="preserve">Ksat </t>
  </si>
  <si>
    <t>l</t>
  </si>
  <si>
    <t>θfc P=33kPa</t>
  </si>
  <si>
    <t>θwp P=1.5MPa</t>
  </si>
  <si>
    <t>θwp P=3.5MPa</t>
  </si>
  <si>
    <t>WR, mm</t>
  </si>
  <si>
    <t>RU_tot, mm</t>
  </si>
  <si>
    <t>REW @ fc</t>
  </si>
  <si>
    <t>RU_wp, mm</t>
  </si>
  <si>
    <t>RU_3.5, mm</t>
  </si>
  <si>
    <t>Sand</t>
  </si>
  <si>
    <t>Clay</t>
  </si>
  <si>
    <t>Loam</t>
  </si>
  <si>
    <t>Loamy sand</t>
  </si>
  <si>
    <t>Puechabon</t>
  </si>
  <si>
    <t>Loamy Sand</t>
  </si>
  <si>
    <t>Sandy Loam</t>
  </si>
  <si>
    <t>Silt</t>
  </si>
  <si>
    <t>Silty Loam</t>
  </si>
  <si>
    <t>Sandy Clay Loam</t>
  </si>
  <si>
    <t>Clay Loam</t>
  </si>
  <si>
    <t>Silty Clay Loam</t>
  </si>
  <si>
    <t>Sandy Clay</t>
  </si>
  <si>
    <t>Silty Clay</t>
  </si>
  <si>
    <t>sandy loam</t>
  </si>
  <si>
    <t>Champenoux</t>
  </si>
  <si>
    <t>silt - loam</t>
  </si>
  <si>
    <t>argilo limoneuse (clay loam)</t>
  </si>
  <si>
    <t>Gip Ecofor</t>
  </si>
  <si>
    <t>Texture hendrick</t>
  </si>
  <si>
    <t>SOIL TYPE</t>
  </si>
  <si>
    <t>Ref locale</t>
  </si>
  <si>
    <t>silty-clay-loam (Rambal et al 2003)</t>
  </si>
  <si>
    <t>silty-clay-loam (Olivier Maloie)</t>
  </si>
  <si>
    <t>Sablo-argileux</t>
  </si>
  <si>
    <t>The soil type was intermediate between a luvisol and a stagnic luvisol. Clay contents ranged between 25% and 35% within the 0– 100 cm depth, and were about 40% below 100 cm. Total soil carbon content was 10.07 kg m−2 within the 0 to 160 cm depth. (Granier et al 2009)</t>
  </si>
  <si>
    <t>Argilo-limoneuse (Clay-Loam)</t>
  </si>
  <si>
    <r>
      <rPr>
        <b/>
        <sz val="12"/>
        <color theme="1"/>
        <rFont val="Calibri"/>
        <family val="2"/>
        <scheme val="minor"/>
      </rPr>
      <t>Sandy-Clay-Loam</t>
    </r>
    <r>
      <rPr>
        <sz val="12"/>
        <color theme="1"/>
        <rFont val="Calibri"/>
        <family val="2"/>
        <scheme val="minor"/>
      </rPr>
      <t>:     variant des Limons sableux aux Limons sablo-argileux ou encore Limons argilo-sableux en surface ; Argileux en profondeur</t>
    </r>
  </si>
  <si>
    <t>Soil Type</t>
  </si>
  <si>
    <t>Soil Parameters (Van Genuchten 1990)</t>
  </si>
  <si>
    <t>fitted (neutro vs Pbase)</t>
  </si>
  <si>
    <t>Horizon depth</t>
  </si>
  <si>
    <t>somme</t>
  </si>
  <si>
    <t>Horizon volume</t>
  </si>
  <si>
    <t>Gip-Ecofor (Clay-Loam)</t>
  </si>
  <si>
    <t>Derived RU</t>
  </si>
  <si>
    <t>REW</t>
  </si>
  <si>
    <t>Psi</t>
  </si>
  <si>
    <t>Dynamic</t>
  </si>
  <si>
    <t>Synthèse 1 LAYER</t>
  </si>
  <si>
    <t>RFC_1,%</t>
  </si>
  <si>
    <t>RFC_2,%</t>
  </si>
  <si>
    <t>RFC_3,%</t>
  </si>
  <si>
    <t>field_capacity (@0.33KPa)</t>
  </si>
  <si>
    <t>wilting_point (@1.5MPa)</t>
  </si>
  <si>
    <t>Fitted</t>
  </si>
  <si>
    <t>Silty-Clay-Loam</t>
  </si>
  <si>
    <t>Limono-Argilo-Sableuse</t>
  </si>
  <si>
    <t>SoilType</t>
  </si>
  <si>
    <t>RUM</t>
  </si>
  <si>
    <t>fitted (Puechabon)</t>
  </si>
  <si>
    <t>fitted (Champenoux)</t>
  </si>
  <si>
    <r>
      <t xml:space="preserve">θsat, </t>
    </r>
    <r>
      <rPr>
        <b/>
        <sz val="10"/>
        <rFont val="Arial"/>
        <family val="2"/>
      </rPr>
      <t>m3/m3</t>
    </r>
  </si>
  <si>
    <r>
      <t xml:space="preserve">θres, </t>
    </r>
    <r>
      <rPr>
        <b/>
        <sz val="10"/>
        <rFont val="Arial"/>
        <family val="2"/>
      </rPr>
      <t>m3/m3</t>
    </r>
  </si>
  <si>
    <r>
      <rPr>
        <b/>
        <sz val="14"/>
        <rFont val="Calibri"/>
        <family val="2"/>
      </rPr>
      <t xml:space="preserve">α, </t>
    </r>
    <r>
      <rPr>
        <b/>
        <sz val="10"/>
        <rFont val="Calibri"/>
        <family val="2"/>
      </rPr>
      <t>cm-1</t>
    </r>
  </si>
  <si>
    <r>
      <t xml:space="preserve">Ksat, </t>
    </r>
    <r>
      <rPr>
        <b/>
        <sz val="8"/>
        <rFont val="Arial"/>
        <family val="2"/>
      </rPr>
      <t>mol/s/Mpa/m</t>
    </r>
  </si>
  <si>
    <t>SurEau base</t>
  </si>
  <si>
    <t>Gordon Bonan, Modelling Climate Change on ecosystems 2019</t>
  </si>
  <si>
    <t>Clay-Loam (Hesse)</t>
  </si>
  <si>
    <t>Texture Rambal 2003 (Silty-Clay-Loam)</t>
  </si>
  <si>
    <t>Sandy-Clay-Loam (Barbeau)</t>
  </si>
  <si>
    <t>fitted ?</t>
  </si>
  <si>
    <t>RWC</t>
  </si>
  <si>
    <t>Neutron Probe data</t>
  </si>
  <si>
    <t>Campbell fit (R²=0.82; RMSE=0.51)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</si>
</sst>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"/>
    <numFmt numFmtId="166" formatCode="0.000"/>
    <numFmt numFmtId="167" formatCode="0.0000"/>
  </numFmts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FFFF"/>
      <name val="Times New Roman"/>
      <family val="1"/>
    </font>
    <font>
      <b/>
      <sz val="12"/>
      <color rgb="FFFFFFFF"/>
      <name val="Times New Roman"/>
      <family val="1"/>
    </font>
    <font>
      <sz val="12"/>
      <color rgb="FF4472C4"/>
      <name val="Times New Roman"/>
      <family val="1"/>
    </font>
    <font>
      <sz val="12"/>
      <color rgb="FFFF0000"/>
      <name val="Times New Roman"/>
      <family val="1"/>
    </font>
    <font>
      <b/>
      <sz val="14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Verdana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0"/>
      <name val="Calibri"/>
      <family val="2"/>
    </font>
    <font>
      <b/>
      <sz val="8"/>
      <name val="Arial"/>
      <family val="2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D56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0" fillId="0" borderId="0" xfId="0" applyBorder="1"/>
    <xf numFmtId="0" fontId="1" fillId="5" borderId="7" xfId="0" applyFont="1" applyFill="1" applyBorder="1"/>
    <xf numFmtId="164" fontId="7" fillId="6" borderId="7" xfId="0" applyNumberFormat="1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11" fontId="9" fillId="6" borderId="7" xfId="0" applyNumberFormat="1" applyFont="1" applyFill="1" applyBorder="1" applyAlignment="1">
      <alignment horizontal="center"/>
    </xf>
    <xf numFmtId="0" fontId="0" fillId="0" borderId="7" xfId="0" applyBorder="1"/>
    <xf numFmtId="164" fontId="12" fillId="0" borderId="7" xfId="0" applyNumberFormat="1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6" xfId="0" applyFill="1" applyBorder="1"/>
    <xf numFmtId="0" fontId="0" fillId="0" borderId="9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13" fillId="0" borderId="7" xfId="0" applyFont="1" applyBorder="1"/>
    <xf numFmtId="0" fontId="3" fillId="2" borderId="11" xfId="0" applyFont="1" applyFill="1" applyBorder="1" applyAlignment="1">
      <alignment vertical="center" wrapText="1"/>
    </xf>
    <xf numFmtId="0" fontId="0" fillId="0" borderId="7" xfId="0" applyFill="1" applyBorder="1"/>
    <xf numFmtId="0" fontId="17" fillId="0" borderId="7" xfId="0" applyFont="1" applyBorder="1" applyAlignment="1">
      <alignment horizontal="center"/>
    </xf>
    <xf numFmtId="2" fontId="18" fillId="0" borderId="7" xfId="0" applyNumberFormat="1" applyFont="1" applyBorder="1" applyAlignment="1">
      <alignment horizontal="center"/>
    </xf>
    <xf numFmtId="0" fontId="2" fillId="4" borderId="1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0" xfId="0" applyFill="1" applyBorder="1"/>
    <xf numFmtId="0" fontId="0" fillId="0" borderId="7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164" fontId="7" fillId="8" borderId="7" xfId="0" applyNumberFormat="1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165" fontId="9" fillId="8" borderId="7" xfId="0" applyNumberFormat="1" applyFont="1" applyFill="1" applyBorder="1" applyAlignment="1">
      <alignment horizontal="center"/>
    </xf>
    <xf numFmtId="11" fontId="9" fillId="8" borderId="7" xfId="0" applyNumberFormat="1" applyFont="1" applyFill="1" applyBorder="1" applyAlignment="1">
      <alignment horizontal="center"/>
    </xf>
    <xf numFmtId="0" fontId="0" fillId="8" borderId="7" xfId="0" applyFill="1" applyBorder="1"/>
    <xf numFmtId="0" fontId="11" fillId="9" borderId="7" xfId="0" applyFont="1" applyFill="1" applyBorder="1" applyAlignment="1">
      <alignment horizontal="center"/>
    </xf>
    <xf numFmtId="164" fontId="19" fillId="9" borderId="7" xfId="0" applyNumberFormat="1" applyFont="1" applyFill="1" applyBorder="1" applyAlignment="1">
      <alignment horizontal="center"/>
    </xf>
    <xf numFmtId="165" fontId="0" fillId="0" borderId="7" xfId="0" applyNumberFormat="1" applyFont="1" applyFill="1" applyBorder="1"/>
    <xf numFmtId="166" fontId="0" fillId="0" borderId="7" xfId="0" applyNumberFormat="1" applyFont="1" applyFill="1" applyBorder="1"/>
    <xf numFmtId="165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11" borderId="7" xfId="0" applyFill="1" applyBorder="1"/>
    <xf numFmtId="165" fontId="0" fillId="11" borderId="7" xfId="0" applyNumberForma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7" xfId="0" applyFill="1" applyBorder="1" applyAlignment="1">
      <alignment horizontal="right"/>
    </xf>
    <xf numFmtId="0" fontId="1" fillId="0" borderId="7" xfId="0" applyFont="1" applyBorder="1"/>
    <xf numFmtId="0" fontId="0" fillId="9" borderId="7" xfId="0" applyFill="1" applyBorder="1"/>
    <xf numFmtId="0" fontId="1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11" fontId="9" fillId="0" borderId="0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0" fillId="0" borderId="7" xfId="0" applyFont="1" applyBorder="1"/>
    <xf numFmtId="0" fontId="0" fillId="13" borderId="7" xfId="0" applyFill="1" applyBorder="1"/>
    <xf numFmtId="166" fontId="0" fillId="0" borderId="0" xfId="0" applyNumberFormat="1" applyFont="1" applyFill="1" applyBorder="1"/>
    <xf numFmtId="0" fontId="20" fillId="12" borderId="7" xfId="0" applyFont="1" applyFill="1" applyBorder="1" applyAlignment="1">
      <alignment horizontal="center" vertical="center"/>
    </xf>
    <xf numFmtId="166" fontId="0" fillId="0" borderId="7" xfId="0" applyNumberFormat="1" applyBorder="1"/>
    <xf numFmtId="0" fontId="8" fillId="6" borderId="7" xfId="0" applyFont="1" applyFill="1" applyBorder="1" applyAlignment="1">
      <alignment horizontal="center"/>
    </xf>
    <xf numFmtId="165" fontId="9" fillId="6" borderId="7" xfId="0" applyNumberFormat="1" applyFont="1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17" fillId="0" borderId="7" xfId="0" applyFont="1" applyBorder="1" applyAlignment="1">
      <alignment horizontal="left"/>
    </xf>
    <xf numFmtId="2" fontId="18" fillId="0" borderId="7" xfId="0" applyNumberFormat="1" applyFont="1" applyBorder="1" applyAlignment="1">
      <alignment horizontal="left"/>
    </xf>
    <xf numFmtId="0" fontId="1" fillId="0" borderId="0" xfId="0" applyFont="1" applyBorder="1"/>
    <xf numFmtId="0" fontId="1" fillId="14" borderId="7" xfId="0" applyFont="1" applyFill="1" applyBorder="1" applyAlignment="1">
      <alignment horizontal="left"/>
    </xf>
    <xf numFmtId="0" fontId="0" fillId="8" borderId="7" xfId="0" applyFill="1" applyBorder="1" applyAlignment="1">
      <alignment horizontal="left"/>
    </xf>
    <xf numFmtId="164" fontId="7" fillId="8" borderId="7" xfId="0" applyNumberFormat="1" applyFont="1" applyFill="1" applyBorder="1" applyAlignment="1">
      <alignment horizontal="left"/>
    </xf>
    <xf numFmtId="0" fontId="7" fillId="8" borderId="7" xfId="0" applyFont="1" applyFill="1" applyBorder="1" applyAlignment="1">
      <alignment horizontal="left"/>
    </xf>
    <xf numFmtId="165" fontId="9" fillId="8" borderId="7" xfId="0" applyNumberFormat="1" applyFont="1" applyFill="1" applyBorder="1" applyAlignment="1">
      <alignment horizontal="left"/>
    </xf>
    <xf numFmtId="11" fontId="9" fillId="8" borderId="7" xfId="0" applyNumberFormat="1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0" borderId="7" xfId="0" applyNumberFormat="1" applyFont="1" applyFill="1" applyBorder="1" applyAlignment="1">
      <alignment horizontal="left"/>
    </xf>
    <xf numFmtId="165" fontId="0" fillId="0" borderId="7" xfId="0" applyNumberFormat="1" applyFont="1" applyFill="1" applyBorder="1" applyAlignment="1">
      <alignment horizontal="left"/>
    </xf>
    <xf numFmtId="165" fontId="0" fillId="9" borderId="10" xfId="0" applyNumberFormat="1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20" fillId="12" borderId="7" xfId="0" applyNumberFormat="1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7" xfId="0" applyNumberFormat="1" applyBorder="1" applyAlignment="1">
      <alignment horizontal="left"/>
    </xf>
    <xf numFmtId="167" fontId="0" fillId="0" borderId="7" xfId="0" applyNumberFormat="1" applyFont="1" applyFill="1" applyBorder="1" applyAlignment="1">
      <alignment horizontal="left"/>
    </xf>
    <xf numFmtId="167" fontId="0" fillId="0" borderId="7" xfId="0" applyNumberFormat="1" applyBorder="1" applyAlignment="1">
      <alignment horizontal="left"/>
    </xf>
    <xf numFmtId="0" fontId="1" fillId="15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center"/>
    </xf>
    <xf numFmtId="2" fontId="23" fillId="0" borderId="0" xfId="0" applyNumberFormat="1" applyFont="1"/>
    <xf numFmtId="2" fontId="0" fillId="0" borderId="0" xfId="0" applyNumberFormat="1"/>
    <xf numFmtId="2" fontId="12" fillId="0" borderId="0" xfId="0" applyNumberFormat="1" applyFont="1"/>
    <xf numFmtId="0" fontId="1" fillId="16" borderId="7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D563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REW(Psi)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Puechabon!$Q$4:$Q$99</c:f>
              <c:numCache>
                <c:formatCode>General</c:formatCode>
                <c:ptCount val="96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</c:numCache>
            </c:numRef>
          </c:xVal>
          <c:yVal>
            <c:numRef>
              <c:f>Puechabon!$R$4:$R$99</c:f>
              <c:numCache>
                <c:formatCode>General</c:formatCode>
                <c:ptCount val="96"/>
                <c:pt idx="0">
                  <c:v>0</c:v>
                </c:pt>
                <c:pt idx="1">
                  <c:v>-2.8926517684604186E-3</c:v>
                </c:pt>
                <c:pt idx="2">
                  <c:v>-4.5810447353014224E-3</c:v>
                </c:pt>
                <c:pt idx="3">
                  <c:v>-6.0269861178962776E-3</c:v>
                </c:pt>
                <c:pt idx="4">
                  <c:v>-7.3503635918690325E-3</c:v>
                </c:pt>
                <c:pt idx="5">
                  <c:v>-8.6002434483722669E-3</c:v>
                </c:pt>
                <c:pt idx="6">
                  <c:v>-9.8028619894333386E-3</c:v>
                </c:pt>
                <c:pt idx="7">
                  <c:v>-1.0974426251487191E-2</c:v>
                </c:pt>
                <c:pt idx="8">
                  <c:v>-1.2125938195777902E-2</c:v>
                </c:pt>
                <c:pt idx="9">
                  <c:v>-1.326539647857842E-2</c:v>
                </c:pt>
                <c:pt idx="10">
                  <c:v>-1.4398935759452966E-2</c:v>
                </c:pt>
                <c:pt idx="11">
                  <c:v>-1.5531471771276938E-2</c:v>
                </c:pt>
                <c:pt idx="12">
                  <c:v>-1.6667092455616605E-2</c:v>
                </c:pt>
                <c:pt idx="13">
                  <c:v>-1.7809308428253783E-2</c:v>
                </c:pt>
                <c:pt idx="14">
                  <c:v>-1.8961220781165768E-2</c:v>
                </c:pt>
                <c:pt idx="15">
                  <c:v>-2.01256379520738E-2</c:v>
                </c:pt>
                <c:pt idx="16">
                  <c:v>-2.1305159980113005E-2</c:v>
                </c:pt>
                <c:pt idx="17">
                  <c:v>-2.2502241210645275E-2</c:v>
                </c:pt>
                <c:pt idx="18">
                  <c:v>-2.3719238392952962E-2</c:v>
                </c:pt>
                <c:pt idx="19">
                  <c:v>-2.495844867828503E-2</c:v>
                </c:pt>
                <c:pt idx="20">
                  <c:v>-2.6222140533672444E-2</c:v>
                </c:pt>
                <c:pt idx="21">
                  <c:v>-2.7512579645368497E-2</c:v>
                </c:pt>
                <c:pt idx="22">
                  <c:v>-2.883205127617024E-2</c:v>
                </c:pt>
                <c:pt idx="23">
                  <c:v>-3.0182880137556715E-2</c:v>
                </c:pt>
                <c:pt idx="24">
                  <c:v>-3.156744856597473E-2</c:v>
                </c:pt>
                <c:pt idx="25">
                  <c:v>-3.2988213607235348E-2</c:v>
                </c:pt>
                <c:pt idx="26">
                  <c:v>-3.4447723485449777E-2</c:v>
                </c:pt>
                <c:pt idx="27">
                  <c:v>-3.5948633845105112E-2</c:v>
                </c:pt>
                <c:pt idx="28">
                  <c:v>-3.7493724094992367E-2</c:v>
                </c:pt>
                <c:pt idx="29">
                  <c:v>-3.9085914143000243E-2</c:v>
                </c:pt>
                <c:pt idx="30">
                  <c:v>-4.0728281786131193E-2</c:v>
                </c:pt>
                <c:pt idx="31">
                  <c:v>-4.242408100705345E-2</c:v>
                </c:pt>
                <c:pt idx="32">
                  <c:v>-4.4176761424815206E-2</c:v>
                </c:pt>
                <c:pt idx="33">
                  <c:v>-4.5989989151568843E-2</c:v>
                </c:pt>
                <c:pt idx="34">
                  <c:v>-4.7867669318429458E-2</c:v>
                </c:pt>
                <c:pt idx="35">
                  <c:v>-4.981397055151008E-2</c:v>
                </c:pt>
                <c:pt idx="36">
                  <c:v>-5.1833351703676409E-2</c:v>
                </c:pt>
                <c:pt idx="37">
                  <c:v>-5.3930591178891908E-2</c:v>
                </c:pt>
                <c:pt idx="38">
                  <c:v>-5.6110819224694082E-2</c:v>
                </c:pt>
                <c:pt idx="39">
                  <c:v>-5.8379553615147121E-2</c:v>
                </c:pt>
                <c:pt idx="40">
                  <c:v>-6.0742739202622568E-2</c:v>
                </c:pt>
                <c:pt idx="41">
                  <c:v>-6.320679188335554E-2</c:v>
                </c:pt>
                <c:pt idx="42">
                  <c:v>-6.5778647600645668E-2</c:v>
                </c:pt>
                <c:pt idx="43">
                  <c:v>-6.8465817102981663E-2</c:v>
                </c:pt>
                <c:pt idx="44">
                  <c:v>-7.1276447284927449E-2</c:v>
                </c:pt>
                <c:pt idx="45">
                  <c:v>-7.4219390069584931E-2</c:v>
                </c:pt>
                <c:pt idx="46">
                  <c:v>-7.7304279946868476E-2</c:v>
                </c:pt>
                <c:pt idx="47">
                  <c:v>-8.0541621466626967E-2</c:v>
                </c:pt>
                <c:pt idx="48">
                  <c:v>-8.3942888205926172E-2</c:v>
                </c:pt>
                <c:pt idx="49">
                  <c:v>-8.7520634993084642E-2</c:v>
                </c:pt>
                <c:pt idx="50">
                  <c:v>-9.1288625486671701E-2</c:v>
                </c:pt>
                <c:pt idx="51">
                  <c:v>-9.526197758723963E-2</c:v>
                </c:pt>
                <c:pt idx="52">
                  <c:v>-9.9457329617567786E-2</c:v>
                </c:pt>
                <c:pt idx="53">
                  <c:v>-0.1038930307618339</c:v>
                </c:pt>
                <c:pt idx="54">
                  <c:v>-0.10858935992828597</c:v>
                </c:pt>
                <c:pt idx="55">
                  <c:v>-0.11356877802264528</c:v>
                </c:pt>
                <c:pt idx="56">
                  <c:v>-0.11885621962744013</c:v>
                </c:pt>
                <c:pt idx="57">
                  <c:v>-0.1244794313227984</c:v>
                </c:pt>
                <c:pt idx="58">
                  <c:v>-0.1304693654173037</c:v>
                </c:pt>
                <c:pt idx="59">
                  <c:v>-0.13686063976134979</c:v>
                </c:pt>
                <c:pt idx="60">
                  <c:v>-0.1436920766912119</c:v>
                </c:pt>
                <c:pt idx="61">
                  <c:v>-0.15100733713210082</c:v>
                </c:pt>
                <c:pt idx="62">
                  <c:v>-0.15885566964650358</c:v>
                </c:pt>
                <c:pt idx="63">
                  <c:v>-0.16729279898008331</c:v>
                </c:pt>
                <c:pt idx="64">
                  <c:v>-0.17638198473748432</c:v>
                </c:pt>
                <c:pt idx="65">
                  <c:v>-0.18619528862530801</c:v>
                </c:pt>
                <c:pt idx="66">
                  <c:v>-0.19681509878443731</c:v>
                </c:pt>
                <c:pt idx="67">
                  <c:v>-0.20833597285512279</c:v>
                </c:pt>
                <c:pt idx="68">
                  <c:v>-0.22086687861483942</c:v>
                </c:pt>
                <c:pt idx="69">
                  <c:v>-0.23453393374104484</c:v>
                </c:pt>
                <c:pt idx="70">
                  <c:v>-0.24948377649345665</c:v>
                </c:pt>
                <c:pt idx="71">
                  <c:v>-0.2658877397302668</c:v>
                </c:pt>
                <c:pt idx="72">
                  <c:v>-0.28394705573507079</c:v>
                </c:pt>
                <c:pt idx="73">
                  <c:v>-0.30389939470637939</c:v>
                </c:pt>
                <c:pt idx="74">
                  <c:v>-0.32602714402751032</c:v>
                </c:pt>
                <c:pt idx="75">
                  <c:v>-0.35066798128730409</c:v>
                </c:pt>
                <c:pt idx="76">
                  <c:v>-0.37822850050937207</c:v>
                </c:pt>
                <c:pt idx="77">
                  <c:v>-0.40920194716849995</c:v>
                </c:pt>
                <c:pt idx="78">
                  <c:v>-0.44419154817586776</c:v>
                </c:pt>
                <c:pt idx="79">
                  <c:v>-0.48394155864756533</c:v>
                </c:pt>
                <c:pt idx="80">
                  <c:v>-0.52937910096348351</c:v>
                </c:pt>
                <c:pt idx="81">
                  <c:v>-0.58167132811900824</c:v>
                </c:pt>
                <c:pt idx="82">
                  <c:v>-0.64230471126343525</c:v>
                </c:pt>
                <c:pt idx="83">
                  <c:v>-0.7131968584967856</c:v>
                </c:pt>
                <c:pt idx="84">
                  <c:v>-0.79685714543864672</c:v>
                </c:pt>
                <c:pt idx="85">
                  <c:v>-0.8966222533523176</c:v>
                </c:pt>
                <c:pt idx="86">
                  <c:v>-1.0170095953692699</c:v>
                </c:pt>
                <c:pt idx="87">
                  <c:v>-1.164261617705137</c:v>
                </c:pt>
                <c:pt idx="88">
                  <c:v>-1.347209286222373</c:v>
                </c:pt>
                <c:pt idx="89">
                  <c:v>-1.5786894433834753</c:v>
                </c:pt>
                <c:pt idx="90">
                  <c:v>-1.8779653979213642</c:v>
                </c:pt>
                <c:pt idx="91">
                  <c:v>-2.2750585243243866</c:v>
                </c:pt>
                <c:pt idx="92">
                  <c:v>-2.8189452102924837</c:v>
                </c:pt>
                <c:pt idx="93">
                  <c:v>-3.5941632543926163</c:v>
                </c:pt>
                <c:pt idx="94">
                  <c:v>-4.7574494147221529</c:v>
                </c:pt>
                <c:pt idx="95">
                  <c:v>-6.627971759821726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E-8B46-B62B-FA42B0516B3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Puechabon!$U$4:$U$71</c:f>
              <c:numCache>
                <c:formatCode>0.00</c:formatCode>
                <c:ptCount val="68"/>
                <c:pt idx="0" formatCode="General">
                  <c:v>1</c:v>
                </c:pt>
                <c:pt idx="1">
                  <c:v>0.98510638297872344</c:v>
                </c:pt>
                <c:pt idx="2">
                  <c:v>0.97021276595744677</c:v>
                </c:pt>
                <c:pt idx="3">
                  <c:v>0.9553191489361702</c:v>
                </c:pt>
                <c:pt idx="4">
                  <c:v>0.94042553191489353</c:v>
                </c:pt>
                <c:pt idx="5">
                  <c:v>0.92553191489361697</c:v>
                </c:pt>
                <c:pt idx="6">
                  <c:v>0.9106382978723403</c:v>
                </c:pt>
                <c:pt idx="7">
                  <c:v>0.89574468085106385</c:v>
                </c:pt>
                <c:pt idx="8">
                  <c:v>0.88085106382978728</c:v>
                </c:pt>
                <c:pt idx="9">
                  <c:v>0.86595744680851072</c:v>
                </c:pt>
                <c:pt idx="10">
                  <c:v>0.85106382978723405</c:v>
                </c:pt>
                <c:pt idx="11">
                  <c:v>0.83617021276595749</c:v>
                </c:pt>
                <c:pt idx="12">
                  <c:v>0.82127659574468082</c:v>
                </c:pt>
                <c:pt idx="13">
                  <c:v>0.80638297872340425</c:v>
                </c:pt>
                <c:pt idx="14">
                  <c:v>0.79148936170212769</c:v>
                </c:pt>
                <c:pt idx="15">
                  <c:v>0.77659574468085102</c:v>
                </c:pt>
                <c:pt idx="16">
                  <c:v>0.76170212765957435</c:v>
                </c:pt>
                <c:pt idx="17">
                  <c:v>0.74680851063829778</c:v>
                </c:pt>
                <c:pt idx="18">
                  <c:v>0.73191489361702122</c:v>
                </c:pt>
                <c:pt idx="19">
                  <c:v>0.71702127659574466</c:v>
                </c:pt>
                <c:pt idx="20">
                  <c:v>0.7021276595744681</c:v>
                </c:pt>
                <c:pt idx="21">
                  <c:v>0.68723404255319154</c:v>
                </c:pt>
                <c:pt idx="22">
                  <c:v>0.67234042553191498</c:v>
                </c:pt>
                <c:pt idx="23">
                  <c:v>0.6574468085106383</c:v>
                </c:pt>
                <c:pt idx="24">
                  <c:v>0.64255319148936163</c:v>
                </c:pt>
                <c:pt idx="25">
                  <c:v>0.62765957446808507</c:v>
                </c:pt>
                <c:pt idx="26">
                  <c:v>0.61276595744680851</c:v>
                </c:pt>
                <c:pt idx="27">
                  <c:v>0.59787234042553195</c:v>
                </c:pt>
                <c:pt idx="28">
                  <c:v>0.58297872340425527</c:v>
                </c:pt>
                <c:pt idx="29">
                  <c:v>0.56808510638297871</c:v>
                </c:pt>
                <c:pt idx="30">
                  <c:v>0.55319148936170204</c:v>
                </c:pt>
                <c:pt idx="31">
                  <c:v>0.53829787234042548</c:v>
                </c:pt>
                <c:pt idx="32">
                  <c:v>0.52340425531914903</c:v>
                </c:pt>
                <c:pt idx="33">
                  <c:v>0.50851063829787235</c:v>
                </c:pt>
                <c:pt idx="34">
                  <c:v>0.49361702127659579</c:v>
                </c:pt>
                <c:pt idx="35">
                  <c:v>0.47872340425531912</c:v>
                </c:pt>
                <c:pt idx="36">
                  <c:v>0.46382978723404256</c:v>
                </c:pt>
                <c:pt idx="37">
                  <c:v>0.44893617021276588</c:v>
                </c:pt>
                <c:pt idx="38">
                  <c:v>0.43404255319148943</c:v>
                </c:pt>
                <c:pt idx="39">
                  <c:v>0.41914893617021276</c:v>
                </c:pt>
                <c:pt idx="40">
                  <c:v>0.4042553191489362</c:v>
                </c:pt>
                <c:pt idx="41">
                  <c:v>0.38936170212765953</c:v>
                </c:pt>
                <c:pt idx="42">
                  <c:v>0.37446808510638296</c:v>
                </c:pt>
                <c:pt idx="43">
                  <c:v>0.35957446808510629</c:v>
                </c:pt>
                <c:pt idx="44">
                  <c:v>0.34468085106382984</c:v>
                </c:pt>
                <c:pt idx="45">
                  <c:v>0.32978723404255328</c:v>
                </c:pt>
                <c:pt idx="46">
                  <c:v>0.31489361702127661</c:v>
                </c:pt>
                <c:pt idx="47">
                  <c:v>0.30000000000000004</c:v>
                </c:pt>
                <c:pt idx="48">
                  <c:v>0.28510638297872337</c:v>
                </c:pt>
                <c:pt idx="49">
                  <c:v>0.27021276595744692</c:v>
                </c:pt>
                <c:pt idx="50">
                  <c:v>0.25531914893617025</c:v>
                </c:pt>
                <c:pt idx="51">
                  <c:v>0.24042553191489358</c:v>
                </c:pt>
                <c:pt idx="52">
                  <c:v>0.22553191489361701</c:v>
                </c:pt>
                <c:pt idx="53">
                  <c:v>0.21063829787234034</c:v>
                </c:pt>
                <c:pt idx="54">
                  <c:v>0.19574468085106378</c:v>
                </c:pt>
                <c:pt idx="55">
                  <c:v>0.18085106382978711</c:v>
                </c:pt>
                <c:pt idx="56">
                  <c:v>0.16595744680851054</c:v>
                </c:pt>
                <c:pt idx="57">
                  <c:v>0.15106382978723265</c:v>
                </c:pt>
                <c:pt idx="58">
                  <c:v>0.13617021276595609</c:v>
                </c:pt>
                <c:pt idx="59">
                  <c:v>0.12127659574467942</c:v>
                </c:pt>
                <c:pt idx="60">
                  <c:v>0.10638297872340285</c:v>
                </c:pt>
                <c:pt idx="61">
                  <c:v>9.1489361702126293E-2</c:v>
                </c:pt>
                <c:pt idx="62">
                  <c:v>7.6595744680849509E-2</c:v>
                </c:pt>
                <c:pt idx="63">
                  <c:v>6.1702127659572947E-2</c:v>
                </c:pt>
                <c:pt idx="64">
                  <c:v>4.6808510638296386E-2</c:v>
                </c:pt>
                <c:pt idx="65">
                  <c:v>3.1914893617019713E-2</c:v>
                </c:pt>
                <c:pt idx="66">
                  <c:v>1.7021276595743151E-2</c:v>
                </c:pt>
                <c:pt idx="67">
                  <c:v>2.1276595744665894E-3</c:v>
                </c:pt>
              </c:numCache>
            </c:numRef>
          </c:xVal>
          <c:yVal>
            <c:numRef>
              <c:f>Puechabon!$V$4:$V$71</c:f>
              <c:numCache>
                <c:formatCode>0.00</c:formatCode>
                <c:ptCount val="68"/>
                <c:pt idx="0">
                  <c:v>-0.502</c:v>
                </c:pt>
                <c:pt idx="1">
                  <c:v>-0.50440577084374838</c:v>
                </c:pt>
                <c:pt idx="2">
                  <c:v>-0.50694898696060253</c:v>
                </c:pt>
                <c:pt idx="3">
                  <c:v>-0.50963902563147234</c:v>
                </c:pt>
                <c:pt idx="4">
                  <c:v>-0.51248601013972694</c:v>
                </c:pt>
                <c:pt idx="5">
                  <c:v>-0.5155008777506962</c:v>
                </c:pt>
                <c:pt idx="6">
                  <c:v>-0.51869545468937583</c:v>
                </c:pt>
                <c:pt idx="7">
                  <c:v>-0.52208253892130052</c:v>
                </c:pt>
                <c:pt idx="8">
                  <c:v>-0.52567599164408241</c:v>
                </c:pt>
                <c:pt idx="9">
                  <c:v>-0.52949083851398726</c:v>
                </c:pt>
                <c:pt idx="10">
                  <c:v>-0.53354338176535876</c:v>
                </c:pt>
                <c:pt idx="11">
                  <c:v>-0.53785132453322904</c:v>
                </c:pt>
                <c:pt idx="12">
                  <c:v>-0.54243390886409182</c:v>
                </c:pt>
                <c:pt idx="13">
                  <c:v>-0.54731206910003571</c:v>
                </c:pt>
                <c:pt idx="14">
                  <c:v>-0.55250860255135492</c:v>
                </c:pt>
                <c:pt idx="15">
                  <c:v>-0.55804835963717025</c:v>
                </c:pt>
                <c:pt idx="16">
                  <c:v>-0.56395845597818284</c:v>
                </c:pt>
                <c:pt idx="17">
                  <c:v>-0.57026850927709605</c:v>
                </c:pt>
                <c:pt idx="18">
                  <c:v>-0.57701090422836587</c:v>
                </c:pt>
                <c:pt idx="19">
                  <c:v>-0.58422108916908622</c:v>
                </c:pt>
                <c:pt idx="20">
                  <c:v>-0.591937908728014</c:v>
                </c:pt>
                <c:pt idx="21">
                  <c:v>-0.6002039773631106</c:v>
                </c:pt>
                <c:pt idx="22">
                  <c:v>-0.60906609941511092</c:v>
                </c:pt>
                <c:pt idx="23">
                  <c:v>-0.61857574216413236</c:v>
                </c:pt>
                <c:pt idx="24">
                  <c:v>-0.62878956938044461</c:v>
                </c:pt>
                <c:pt idx="25">
                  <c:v>-0.63977004403585913</c:v>
                </c:pt>
                <c:pt idx="26">
                  <c:v>-0.6515861102207402</c:v>
                </c:pt>
                <c:pt idx="27">
                  <c:v>-0.66431396593186143</c:v>
                </c:pt>
                <c:pt idx="28">
                  <c:v>-0.67803794030463704</c:v>
                </c:pt>
                <c:pt idx="29">
                  <c:v>-0.6928514911157605</c:v>
                </c:pt>
                <c:pt idx="30">
                  <c:v>-0.70885834104701573</c:v>
                </c:pt>
                <c:pt idx="31">
                  <c:v>-0.72617377436066977</c:v>
                </c:pt>
                <c:pt idx="32">
                  <c:v>-0.74492611939215969</c:v>
                </c:pt>
                <c:pt idx="33">
                  <c:v>-0.7652584467399044</c:v>
                </c:pt>
                <c:pt idx="34">
                  <c:v>-0.78733051837587098</c:v>
                </c:pt>
                <c:pt idx="35">
                  <c:v>-0.81132102929946925</c:v>
                </c:pt>
                <c:pt idx="36">
                  <c:v>-0.83743019104003902</c:v>
                </c:pt>
                <c:pt idx="37">
                  <c:v>-0.86588271556227447</c:v>
                </c:pt>
                <c:pt idx="38">
                  <c:v>-0.89693126929503397</c:v>
                </c:pt>
                <c:pt idx="39">
                  <c:v>-0.93086048052339998</c:v>
                </c:pt>
                <c:pt idx="40">
                  <c:v>-0.96799159980140348</c:v>
                </c:pt>
                <c:pt idx="41">
                  <c:v>-1.0086879330411005</c:v>
                </c:pt>
                <c:pt idx="42">
                  <c:v>-1.053361191371037</c:v>
                </c:pt>
                <c:pt idx="43">
                  <c:v>-1.1024789318169097</c:v>
                </c:pt>
                <c:pt idx="44">
                  <c:v>-1.1565732997118541</c:v>
                </c:pt>
                <c:pt idx="45">
                  <c:v>-1.21625132923901</c:v>
                </c:pt>
                <c:pt idx="46">
                  <c:v>-1.2822071148741847</c:v>
                </c:pt>
                <c:pt idx="47">
                  <c:v>-1.3552362365908781</c:v>
                </c:pt>
                <c:pt idx="48">
                  <c:v>-1.4362529091965408</c:v>
                </c:pt>
                <c:pt idx="49">
                  <c:v>-1.5263104358533697</c:v>
                </c:pt>
                <c:pt idx="50">
                  <c:v>-1.6266256838944149</c:v>
                </c:pt>
                <c:pt idx="51">
                  <c:v>-1.7386084755694828</c:v>
                </c:pt>
                <c:pt idx="52">
                  <c:v>-1.8638970079709527</c:v>
                </c:pt>
                <c:pt idx="53">
                  <c:v>-2.0044006991216263</c:v>
                </c:pt>
                <c:pt idx="54">
                  <c:v>-2.1623522196655083</c:v>
                </c:pt>
                <c:pt idx="55">
                  <c:v>-2.340370936625336</c:v>
                </c:pt>
                <c:pt idx="56">
                  <c:v>-2.5415406006201162</c:v>
                </c:pt>
                <c:pt idx="57">
                  <c:v>-2.7695048958086557</c:v>
                </c:pt>
                <c:pt idx="58">
                  <c:v>-3.0285855038631238</c:v>
                </c:pt>
                <c:pt idx="59">
                  <c:v>-3.3239286932644365</c:v>
                </c:pt>
                <c:pt idx="60">
                  <c:v>-3.6616882486085465</c:v>
                </c:pt>
                <c:pt idx="61">
                  <c:v>-4.0492549617062332</c:v>
                </c:pt>
                <c:pt idx="62">
                  <c:v>-4.4955461412587745</c:v>
                </c:pt>
                <c:pt idx="63">
                  <c:v>-5.0113729769633899</c:v>
                </c:pt>
                <c:pt idx="64">
                  <c:v>-5.6099095666311669</c:v>
                </c:pt>
                <c:pt idx="65">
                  <c:v>-6.3072956262735085</c:v>
                </c:pt>
                <c:pt idx="66">
                  <c:v>-7.1234162870794293</c:v>
                </c:pt>
                <c:pt idx="67">
                  <c:v>-8.0829183054321518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4-4592-884F-1A61869F44B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Puechabon!$Y$4:$Y$57</c:f>
              <c:numCache>
                <c:formatCode>0.00</c:formatCode>
                <c:ptCount val="54"/>
                <c:pt idx="0">
                  <c:v>0.98381830969267137</c:v>
                </c:pt>
                <c:pt idx="1">
                  <c:v>0.98303040189125257</c:v>
                </c:pt>
                <c:pt idx="2">
                  <c:v>0.98009978194268088</c:v>
                </c:pt>
                <c:pt idx="3">
                  <c:v>0.94981045061945524</c:v>
                </c:pt>
                <c:pt idx="4">
                  <c:v>0.94901793481525609</c:v>
                </c:pt>
                <c:pt idx="5">
                  <c:v>0.94409566914936593</c:v>
                </c:pt>
                <c:pt idx="6">
                  <c:v>0.87187775707244963</c:v>
                </c:pt>
                <c:pt idx="7">
                  <c:v>0.87017199281439161</c:v>
                </c:pt>
                <c:pt idx="8">
                  <c:v>0.83759386860657059</c:v>
                </c:pt>
                <c:pt idx="9">
                  <c:v>0.83404255319148934</c:v>
                </c:pt>
                <c:pt idx="10">
                  <c:v>0.81929508274231666</c:v>
                </c:pt>
                <c:pt idx="11">
                  <c:v>0.77772586288416057</c:v>
                </c:pt>
                <c:pt idx="12">
                  <c:v>0.76895169992502099</c:v>
                </c:pt>
                <c:pt idx="13">
                  <c:v>0.72279207609582341</c:v>
                </c:pt>
                <c:pt idx="14">
                  <c:v>0.71876600472813246</c:v>
                </c:pt>
                <c:pt idx="15">
                  <c:v>0.70683063829787218</c:v>
                </c:pt>
                <c:pt idx="16">
                  <c:v>0.69616047821270055</c:v>
                </c:pt>
                <c:pt idx="17">
                  <c:v>0.68119290537876354</c:v>
                </c:pt>
                <c:pt idx="18">
                  <c:v>0.62072061465721062</c:v>
                </c:pt>
                <c:pt idx="19">
                  <c:v>0.60669152112814606</c:v>
                </c:pt>
                <c:pt idx="20">
                  <c:v>0.51723900129914169</c:v>
                </c:pt>
                <c:pt idx="21">
                  <c:v>0.47322921985815614</c:v>
                </c:pt>
                <c:pt idx="22">
                  <c:v>0.46922058989668847</c:v>
                </c:pt>
                <c:pt idx="23">
                  <c:v>0.38457200811471459</c:v>
                </c:pt>
                <c:pt idx="24">
                  <c:v>0.37775484633569745</c:v>
                </c:pt>
                <c:pt idx="25">
                  <c:v>0.36056836879432641</c:v>
                </c:pt>
                <c:pt idx="26">
                  <c:v>0.30019626477541361</c:v>
                </c:pt>
                <c:pt idx="27">
                  <c:v>0.27629367417574369</c:v>
                </c:pt>
                <c:pt idx="28">
                  <c:v>0.26665281323877066</c:v>
                </c:pt>
                <c:pt idx="29">
                  <c:v>0.25453846075879993</c:v>
                </c:pt>
                <c:pt idx="30">
                  <c:v>0.23610172164665866</c:v>
                </c:pt>
                <c:pt idx="31">
                  <c:v>0.22868946913700383</c:v>
                </c:pt>
                <c:pt idx="32">
                  <c:v>0.22329678486997662</c:v>
                </c:pt>
                <c:pt idx="33">
                  <c:v>0.22045482131807748</c:v>
                </c:pt>
                <c:pt idx="34">
                  <c:v>0.21191773158417637</c:v>
                </c:pt>
                <c:pt idx="35">
                  <c:v>0.20560800108970023</c:v>
                </c:pt>
                <c:pt idx="36">
                  <c:v>0.20061725768321514</c:v>
                </c:pt>
                <c:pt idx="37">
                  <c:v>0.20037404308222018</c:v>
                </c:pt>
                <c:pt idx="38">
                  <c:v>0.19613697399527186</c:v>
                </c:pt>
                <c:pt idx="39">
                  <c:v>0.18362242351016567</c:v>
                </c:pt>
                <c:pt idx="40">
                  <c:v>0.18246627345945565</c:v>
                </c:pt>
                <c:pt idx="41">
                  <c:v>0.18137684612116034</c:v>
                </c:pt>
                <c:pt idx="42">
                  <c:v>0.16567038558753944</c:v>
                </c:pt>
                <c:pt idx="43">
                  <c:v>0.16527763572314957</c:v>
                </c:pt>
                <c:pt idx="44">
                  <c:v>0.16112698147830895</c:v>
                </c:pt>
                <c:pt idx="45">
                  <c:v>0.15932936170212764</c:v>
                </c:pt>
                <c:pt idx="46">
                  <c:v>0.14366009756377329</c:v>
                </c:pt>
                <c:pt idx="47">
                  <c:v>0.14039932768854735</c:v>
                </c:pt>
                <c:pt idx="48">
                  <c:v>0.13528144451539359</c:v>
                </c:pt>
                <c:pt idx="49">
                  <c:v>0.13285101735436666</c:v>
                </c:pt>
                <c:pt idx="50">
                  <c:v>0.13069491461061644</c:v>
                </c:pt>
                <c:pt idx="51">
                  <c:v>0.10355912673961476</c:v>
                </c:pt>
                <c:pt idx="52">
                  <c:v>0.1011305330970651</c:v>
                </c:pt>
                <c:pt idx="53">
                  <c:v>9.3221818371308496E-2</c:v>
                </c:pt>
              </c:numCache>
            </c:numRef>
          </c:xVal>
          <c:yVal>
            <c:numRef>
              <c:f>Puechabon!$Z$4:$Z$57</c:f>
              <c:numCache>
                <c:formatCode>0.00</c:formatCode>
                <c:ptCount val="54"/>
                <c:pt idx="0">
                  <c:v>-0.52</c:v>
                </c:pt>
                <c:pt idx="1">
                  <c:v>-0.51</c:v>
                </c:pt>
                <c:pt idx="2">
                  <c:v>-0.42499999999999999</c:v>
                </c:pt>
                <c:pt idx="3">
                  <c:v>-0.32500000000000001</c:v>
                </c:pt>
                <c:pt idx="4">
                  <c:v>-0.53749999999999998</c:v>
                </c:pt>
                <c:pt idx="5">
                  <c:v>-0.38750000000000001</c:v>
                </c:pt>
                <c:pt idx="6">
                  <c:v>-0.49375000000000002</c:v>
                </c:pt>
                <c:pt idx="7">
                  <c:v>-0.76875000000000004</c:v>
                </c:pt>
                <c:pt idx="8">
                  <c:v>-0.44166666666666698</c:v>
                </c:pt>
                <c:pt idx="9">
                  <c:v>-0.8</c:v>
                </c:pt>
                <c:pt idx="10">
                  <c:v>-0.59</c:v>
                </c:pt>
                <c:pt idx="11">
                  <c:v>-0.85</c:v>
                </c:pt>
                <c:pt idx="12">
                  <c:v>-0.44</c:v>
                </c:pt>
                <c:pt idx="13">
                  <c:v>-0.46875</c:v>
                </c:pt>
                <c:pt idx="14">
                  <c:v>-0.45</c:v>
                </c:pt>
                <c:pt idx="15">
                  <c:v>-0.64</c:v>
                </c:pt>
                <c:pt idx="16">
                  <c:v>-0.82499999999999996</c:v>
                </c:pt>
                <c:pt idx="17">
                  <c:v>-0.53125</c:v>
                </c:pt>
                <c:pt idx="18">
                  <c:v>-0.67</c:v>
                </c:pt>
                <c:pt idx="19">
                  <c:v>-0.40625</c:v>
                </c:pt>
                <c:pt idx="20">
                  <c:v>-0.58750000000000002</c:v>
                </c:pt>
                <c:pt idx="21">
                  <c:v>-0.75</c:v>
                </c:pt>
                <c:pt idx="22">
                  <c:v>-0.52</c:v>
                </c:pt>
                <c:pt idx="23">
                  <c:v>-0.86875000000000002</c:v>
                </c:pt>
                <c:pt idx="24">
                  <c:v>-0.81</c:v>
                </c:pt>
                <c:pt idx="25">
                  <c:v>-0.82916666666666672</c:v>
                </c:pt>
                <c:pt idx="26">
                  <c:v>-1.93</c:v>
                </c:pt>
                <c:pt idx="27">
                  <c:v>-0.84375</c:v>
                </c:pt>
                <c:pt idx="28">
                  <c:v>-1.5625</c:v>
                </c:pt>
                <c:pt idx="29">
                  <c:v>-1.68</c:v>
                </c:pt>
                <c:pt idx="30">
                  <c:v>-1.55</c:v>
                </c:pt>
                <c:pt idx="31">
                  <c:v>-1.2625</c:v>
                </c:pt>
                <c:pt idx="32">
                  <c:v>-2.8</c:v>
                </c:pt>
                <c:pt idx="33">
                  <c:v>-1.29375</c:v>
                </c:pt>
                <c:pt idx="34">
                  <c:v>-3.13</c:v>
                </c:pt>
                <c:pt idx="35">
                  <c:v>-1.64</c:v>
                </c:pt>
                <c:pt idx="36">
                  <c:v>-3.6666666666666665</c:v>
                </c:pt>
                <c:pt idx="37">
                  <c:v>-2.58</c:v>
                </c:pt>
                <c:pt idx="38">
                  <c:v>-2.8</c:v>
                </c:pt>
                <c:pt idx="39">
                  <c:v>-2.6</c:v>
                </c:pt>
                <c:pt idx="40">
                  <c:v>-2.2124999999999999</c:v>
                </c:pt>
                <c:pt idx="41">
                  <c:v>-1.89375</c:v>
                </c:pt>
                <c:pt idx="42">
                  <c:v>-1.98</c:v>
                </c:pt>
                <c:pt idx="43">
                  <c:v>-1.16875</c:v>
                </c:pt>
                <c:pt idx="44">
                  <c:v>-2.1333333333333302</c:v>
                </c:pt>
                <c:pt idx="45">
                  <c:v>-2.8458333333333332</c:v>
                </c:pt>
                <c:pt idx="46">
                  <c:v>-4.13</c:v>
                </c:pt>
                <c:pt idx="47">
                  <c:v>-4.26</c:v>
                </c:pt>
                <c:pt idx="48">
                  <c:v>-3.4199999999999995</c:v>
                </c:pt>
                <c:pt idx="49">
                  <c:v>-3.83</c:v>
                </c:pt>
                <c:pt idx="50">
                  <c:v>-3.33</c:v>
                </c:pt>
                <c:pt idx="51">
                  <c:v>-3.55</c:v>
                </c:pt>
                <c:pt idx="52">
                  <c:v>-3.1687500000000002</c:v>
                </c:pt>
                <c:pt idx="53">
                  <c:v>-4.0687499999999996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4-4592-884F-1A61869F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83600"/>
        <c:axId val="698496864"/>
      </c:scatterChart>
      <c:valAx>
        <c:axId val="7243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96864"/>
        <c:crosses val="autoZero"/>
        <c:crossBetween val="midCat"/>
      </c:valAx>
      <c:valAx>
        <c:axId val="698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3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REW(Psi)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Puechabon!$Q$4:$Q$99</c:f>
              <c:numCache>
                <c:formatCode>General</c:formatCode>
                <c:ptCount val="96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</c:numCache>
            </c:numRef>
          </c:xVal>
          <c:yVal>
            <c:numRef>
              <c:f>Puechabon!$R$4:$R$99</c:f>
              <c:numCache>
                <c:formatCode>General</c:formatCode>
                <c:ptCount val="96"/>
                <c:pt idx="0">
                  <c:v>0</c:v>
                </c:pt>
                <c:pt idx="1">
                  <c:v>-2.8926517684604186E-3</c:v>
                </c:pt>
                <c:pt idx="2">
                  <c:v>-4.5810447353014224E-3</c:v>
                </c:pt>
                <c:pt idx="3">
                  <c:v>-6.0269861178962776E-3</c:v>
                </c:pt>
                <c:pt idx="4">
                  <c:v>-7.3503635918690325E-3</c:v>
                </c:pt>
                <c:pt idx="5">
                  <c:v>-8.6002434483722669E-3</c:v>
                </c:pt>
                <c:pt idx="6">
                  <c:v>-9.8028619894333386E-3</c:v>
                </c:pt>
                <c:pt idx="7">
                  <c:v>-1.0974426251487191E-2</c:v>
                </c:pt>
                <c:pt idx="8">
                  <c:v>-1.2125938195777902E-2</c:v>
                </c:pt>
                <c:pt idx="9">
                  <c:v>-1.326539647857842E-2</c:v>
                </c:pt>
                <c:pt idx="10">
                  <c:v>-1.4398935759452966E-2</c:v>
                </c:pt>
                <c:pt idx="11">
                  <c:v>-1.5531471771276938E-2</c:v>
                </c:pt>
                <c:pt idx="12">
                  <c:v>-1.6667092455616605E-2</c:v>
                </c:pt>
                <c:pt idx="13">
                  <c:v>-1.7809308428253783E-2</c:v>
                </c:pt>
                <c:pt idx="14">
                  <c:v>-1.8961220781165768E-2</c:v>
                </c:pt>
                <c:pt idx="15">
                  <c:v>-2.01256379520738E-2</c:v>
                </c:pt>
                <c:pt idx="16">
                  <c:v>-2.1305159980113005E-2</c:v>
                </c:pt>
                <c:pt idx="17">
                  <c:v>-2.2502241210645275E-2</c:v>
                </c:pt>
                <c:pt idx="18">
                  <c:v>-2.3719238392952962E-2</c:v>
                </c:pt>
                <c:pt idx="19">
                  <c:v>-2.495844867828503E-2</c:v>
                </c:pt>
                <c:pt idx="20">
                  <c:v>-2.6222140533672444E-2</c:v>
                </c:pt>
                <c:pt idx="21">
                  <c:v>-2.7512579645368497E-2</c:v>
                </c:pt>
                <c:pt idx="22">
                  <c:v>-2.883205127617024E-2</c:v>
                </c:pt>
                <c:pt idx="23">
                  <c:v>-3.0182880137556715E-2</c:v>
                </c:pt>
                <c:pt idx="24">
                  <c:v>-3.156744856597473E-2</c:v>
                </c:pt>
                <c:pt idx="25">
                  <c:v>-3.2988213607235348E-2</c:v>
                </c:pt>
                <c:pt idx="26">
                  <c:v>-3.4447723485449777E-2</c:v>
                </c:pt>
                <c:pt idx="27">
                  <c:v>-3.5948633845105112E-2</c:v>
                </c:pt>
                <c:pt idx="28">
                  <c:v>-3.7493724094992367E-2</c:v>
                </c:pt>
                <c:pt idx="29">
                  <c:v>-3.9085914143000243E-2</c:v>
                </c:pt>
                <c:pt idx="30">
                  <c:v>-4.0728281786131193E-2</c:v>
                </c:pt>
                <c:pt idx="31">
                  <c:v>-4.242408100705345E-2</c:v>
                </c:pt>
                <c:pt idx="32">
                  <c:v>-4.4176761424815206E-2</c:v>
                </c:pt>
                <c:pt idx="33">
                  <c:v>-4.5989989151568843E-2</c:v>
                </c:pt>
                <c:pt idx="34">
                  <c:v>-4.7867669318429458E-2</c:v>
                </c:pt>
                <c:pt idx="35">
                  <c:v>-4.981397055151008E-2</c:v>
                </c:pt>
                <c:pt idx="36">
                  <c:v>-5.1833351703676409E-2</c:v>
                </c:pt>
                <c:pt idx="37">
                  <c:v>-5.3930591178891908E-2</c:v>
                </c:pt>
                <c:pt idx="38">
                  <c:v>-5.6110819224694082E-2</c:v>
                </c:pt>
                <c:pt idx="39">
                  <c:v>-5.8379553615147121E-2</c:v>
                </c:pt>
                <c:pt idx="40">
                  <c:v>-6.0742739202622568E-2</c:v>
                </c:pt>
                <c:pt idx="41">
                  <c:v>-6.320679188335554E-2</c:v>
                </c:pt>
                <c:pt idx="42">
                  <c:v>-6.5778647600645668E-2</c:v>
                </c:pt>
                <c:pt idx="43">
                  <c:v>-6.8465817102981663E-2</c:v>
                </c:pt>
                <c:pt idx="44">
                  <c:v>-7.1276447284927449E-2</c:v>
                </c:pt>
                <c:pt idx="45">
                  <c:v>-7.4219390069584931E-2</c:v>
                </c:pt>
                <c:pt idx="46">
                  <c:v>-7.7304279946868476E-2</c:v>
                </c:pt>
                <c:pt idx="47">
                  <c:v>-8.0541621466626967E-2</c:v>
                </c:pt>
                <c:pt idx="48">
                  <c:v>-8.3942888205926172E-2</c:v>
                </c:pt>
                <c:pt idx="49">
                  <c:v>-8.7520634993084642E-2</c:v>
                </c:pt>
                <c:pt idx="50">
                  <c:v>-9.1288625486671701E-2</c:v>
                </c:pt>
                <c:pt idx="51">
                  <c:v>-9.526197758723963E-2</c:v>
                </c:pt>
                <c:pt idx="52">
                  <c:v>-9.9457329617567786E-2</c:v>
                </c:pt>
                <c:pt idx="53">
                  <c:v>-0.1038930307618339</c:v>
                </c:pt>
                <c:pt idx="54">
                  <c:v>-0.10858935992828597</c:v>
                </c:pt>
                <c:pt idx="55">
                  <c:v>-0.11356877802264528</c:v>
                </c:pt>
                <c:pt idx="56">
                  <c:v>-0.11885621962744013</c:v>
                </c:pt>
                <c:pt idx="57">
                  <c:v>-0.1244794313227984</c:v>
                </c:pt>
                <c:pt idx="58">
                  <c:v>-0.1304693654173037</c:v>
                </c:pt>
                <c:pt idx="59">
                  <c:v>-0.13686063976134979</c:v>
                </c:pt>
                <c:pt idx="60">
                  <c:v>-0.1436920766912119</c:v>
                </c:pt>
                <c:pt idx="61">
                  <c:v>-0.15100733713210082</c:v>
                </c:pt>
                <c:pt idx="62">
                  <c:v>-0.15885566964650358</c:v>
                </c:pt>
                <c:pt idx="63">
                  <c:v>-0.16729279898008331</c:v>
                </c:pt>
                <c:pt idx="64">
                  <c:v>-0.17638198473748432</c:v>
                </c:pt>
                <c:pt idx="65">
                  <c:v>-0.18619528862530801</c:v>
                </c:pt>
                <c:pt idx="66">
                  <c:v>-0.19681509878443731</c:v>
                </c:pt>
                <c:pt idx="67">
                  <c:v>-0.20833597285512279</c:v>
                </c:pt>
                <c:pt idx="68">
                  <c:v>-0.22086687861483942</c:v>
                </c:pt>
                <c:pt idx="69">
                  <c:v>-0.23453393374104484</c:v>
                </c:pt>
                <c:pt idx="70">
                  <c:v>-0.24948377649345665</c:v>
                </c:pt>
                <c:pt idx="71">
                  <c:v>-0.2658877397302668</c:v>
                </c:pt>
                <c:pt idx="72">
                  <c:v>-0.28394705573507079</c:v>
                </c:pt>
                <c:pt idx="73">
                  <c:v>-0.30389939470637939</c:v>
                </c:pt>
                <c:pt idx="74">
                  <c:v>-0.32602714402751032</c:v>
                </c:pt>
                <c:pt idx="75">
                  <c:v>-0.35066798128730409</c:v>
                </c:pt>
                <c:pt idx="76">
                  <c:v>-0.37822850050937207</c:v>
                </c:pt>
                <c:pt idx="77">
                  <c:v>-0.40920194716849995</c:v>
                </c:pt>
                <c:pt idx="78">
                  <c:v>-0.44419154817586776</c:v>
                </c:pt>
                <c:pt idx="79">
                  <c:v>-0.48394155864756533</c:v>
                </c:pt>
                <c:pt idx="80">
                  <c:v>-0.52937910096348351</c:v>
                </c:pt>
                <c:pt idx="81">
                  <c:v>-0.58167132811900824</c:v>
                </c:pt>
                <c:pt idx="82">
                  <c:v>-0.64230471126343525</c:v>
                </c:pt>
                <c:pt idx="83">
                  <c:v>-0.7131968584967856</c:v>
                </c:pt>
                <c:pt idx="84">
                  <c:v>-0.79685714543864672</c:v>
                </c:pt>
                <c:pt idx="85">
                  <c:v>-0.8966222533523176</c:v>
                </c:pt>
                <c:pt idx="86">
                  <c:v>-1.0170095953692699</c:v>
                </c:pt>
                <c:pt idx="87">
                  <c:v>-1.164261617705137</c:v>
                </c:pt>
                <c:pt idx="88">
                  <c:v>-1.347209286222373</c:v>
                </c:pt>
                <c:pt idx="89">
                  <c:v>-1.5786894433834753</c:v>
                </c:pt>
                <c:pt idx="90">
                  <c:v>-1.8779653979213642</c:v>
                </c:pt>
                <c:pt idx="91">
                  <c:v>-2.2750585243243866</c:v>
                </c:pt>
                <c:pt idx="92">
                  <c:v>-2.8189452102924837</c:v>
                </c:pt>
                <c:pt idx="93">
                  <c:v>-3.5941632543926163</c:v>
                </c:pt>
                <c:pt idx="94">
                  <c:v>-4.7574494147221529</c:v>
                </c:pt>
                <c:pt idx="95">
                  <c:v>-6.627971759821726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B-FA4F-87AF-99939CFA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83600"/>
        <c:axId val="698496864"/>
      </c:scatterChart>
      <c:valAx>
        <c:axId val="7243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96864"/>
        <c:crosses val="autoZero"/>
        <c:crossBetween val="midCat"/>
      </c:valAx>
      <c:valAx>
        <c:axId val="698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3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REW(Psi)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Puechabon!$Q$4:$Q$99</c:f>
              <c:numCache>
                <c:formatCode>General</c:formatCode>
                <c:ptCount val="96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</c:numCache>
            </c:numRef>
          </c:xVal>
          <c:yVal>
            <c:numRef>
              <c:f>Puechabon!$R$4:$R$99</c:f>
              <c:numCache>
                <c:formatCode>General</c:formatCode>
                <c:ptCount val="96"/>
                <c:pt idx="0">
                  <c:v>0</c:v>
                </c:pt>
                <c:pt idx="1">
                  <c:v>-2.8926517684604186E-3</c:v>
                </c:pt>
                <c:pt idx="2">
                  <c:v>-4.5810447353014224E-3</c:v>
                </c:pt>
                <c:pt idx="3">
                  <c:v>-6.0269861178962776E-3</c:v>
                </c:pt>
                <c:pt idx="4">
                  <c:v>-7.3503635918690325E-3</c:v>
                </c:pt>
                <c:pt idx="5">
                  <c:v>-8.6002434483722669E-3</c:v>
                </c:pt>
                <c:pt idx="6">
                  <c:v>-9.8028619894333386E-3</c:v>
                </c:pt>
                <c:pt idx="7">
                  <c:v>-1.0974426251487191E-2</c:v>
                </c:pt>
                <c:pt idx="8">
                  <c:v>-1.2125938195777902E-2</c:v>
                </c:pt>
                <c:pt idx="9">
                  <c:v>-1.326539647857842E-2</c:v>
                </c:pt>
                <c:pt idx="10">
                  <c:v>-1.4398935759452966E-2</c:v>
                </c:pt>
                <c:pt idx="11">
                  <c:v>-1.5531471771276938E-2</c:v>
                </c:pt>
                <c:pt idx="12">
                  <c:v>-1.6667092455616605E-2</c:v>
                </c:pt>
                <c:pt idx="13">
                  <c:v>-1.7809308428253783E-2</c:v>
                </c:pt>
                <c:pt idx="14">
                  <c:v>-1.8961220781165768E-2</c:v>
                </c:pt>
                <c:pt idx="15">
                  <c:v>-2.01256379520738E-2</c:v>
                </c:pt>
                <c:pt idx="16">
                  <c:v>-2.1305159980113005E-2</c:v>
                </c:pt>
                <c:pt idx="17">
                  <c:v>-2.2502241210645275E-2</c:v>
                </c:pt>
                <c:pt idx="18">
                  <c:v>-2.3719238392952962E-2</c:v>
                </c:pt>
                <c:pt idx="19">
                  <c:v>-2.495844867828503E-2</c:v>
                </c:pt>
                <c:pt idx="20">
                  <c:v>-2.6222140533672444E-2</c:v>
                </c:pt>
                <c:pt idx="21">
                  <c:v>-2.7512579645368497E-2</c:v>
                </c:pt>
                <c:pt idx="22">
                  <c:v>-2.883205127617024E-2</c:v>
                </c:pt>
                <c:pt idx="23">
                  <c:v>-3.0182880137556715E-2</c:v>
                </c:pt>
                <c:pt idx="24">
                  <c:v>-3.156744856597473E-2</c:v>
                </c:pt>
                <c:pt idx="25">
                  <c:v>-3.2988213607235348E-2</c:v>
                </c:pt>
                <c:pt idx="26">
                  <c:v>-3.4447723485449777E-2</c:v>
                </c:pt>
                <c:pt idx="27">
                  <c:v>-3.5948633845105112E-2</c:v>
                </c:pt>
                <c:pt idx="28">
                  <c:v>-3.7493724094992367E-2</c:v>
                </c:pt>
                <c:pt idx="29">
                  <c:v>-3.9085914143000243E-2</c:v>
                </c:pt>
                <c:pt idx="30">
                  <c:v>-4.0728281786131193E-2</c:v>
                </c:pt>
                <c:pt idx="31">
                  <c:v>-4.242408100705345E-2</c:v>
                </c:pt>
                <c:pt idx="32">
                  <c:v>-4.4176761424815206E-2</c:v>
                </c:pt>
                <c:pt idx="33">
                  <c:v>-4.5989989151568843E-2</c:v>
                </c:pt>
                <c:pt idx="34">
                  <c:v>-4.7867669318429458E-2</c:v>
                </c:pt>
                <c:pt idx="35">
                  <c:v>-4.981397055151008E-2</c:v>
                </c:pt>
                <c:pt idx="36">
                  <c:v>-5.1833351703676409E-2</c:v>
                </c:pt>
                <c:pt idx="37">
                  <c:v>-5.3930591178891908E-2</c:v>
                </c:pt>
                <c:pt idx="38">
                  <c:v>-5.6110819224694082E-2</c:v>
                </c:pt>
                <c:pt idx="39">
                  <c:v>-5.8379553615147121E-2</c:v>
                </c:pt>
                <c:pt idx="40">
                  <c:v>-6.0742739202622568E-2</c:v>
                </c:pt>
                <c:pt idx="41">
                  <c:v>-6.320679188335554E-2</c:v>
                </c:pt>
                <c:pt idx="42">
                  <c:v>-6.5778647600645668E-2</c:v>
                </c:pt>
                <c:pt idx="43">
                  <c:v>-6.8465817102981663E-2</c:v>
                </c:pt>
                <c:pt idx="44">
                  <c:v>-7.1276447284927449E-2</c:v>
                </c:pt>
                <c:pt idx="45">
                  <c:v>-7.4219390069584931E-2</c:v>
                </c:pt>
                <c:pt idx="46">
                  <c:v>-7.7304279946868476E-2</c:v>
                </c:pt>
                <c:pt idx="47">
                  <c:v>-8.0541621466626967E-2</c:v>
                </c:pt>
                <c:pt idx="48">
                  <c:v>-8.3942888205926172E-2</c:v>
                </c:pt>
                <c:pt idx="49">
                  <c:v>-8.7520634993084642E-2</c:v>
                </c:pt>
                <c:pt idx="50">
                  <c:v>-9.1288625486671701E-2</c:v>
                </c:pt>
                <c:pt idx="51">
                  <c:v>-9.526197758723963E-2</c:v>
                </c:pt>
                <c:pt idx="52">
                  <c:v>-9.9457329617567786E-2</c:v>
                </c:pt>
                <c:pt idx="53">
                  <c:v>-0.1038930307618339</c:v>
                </c:pt>
                <c:pt idx="54">
                  <c:v>-0.10858935992828597</c:v>
                </c:pt>
                <c:pt idx="55">
                  <c:v>-0.11356877802264528</c:v>
                </c:pt>
                <c:pt idx="56">
                  <c:v>-0.11885621962744013</c:v>
                </c:pt>
                <c:pt idx="57">
                  <c:v>-0.1244794313227984</c:v>
                </c:pt>
                <c:pt idx="58">
                  <c:v>-0.1304693654173037</c:v>
                </c:pt>
                <c:pt idx="59">
                  <c:v>-0.13686063976134979</c:v>
                </c:pt>
                <c:pt idx="60">
                  <c:v>-0.1436920766912119</c:v>
                </c:pt>
                <c:pt idx="61">
                  <c:v>-0.15100733713210082</c:v>
                </c:pt>
                <c:pt idx="62">
                  <c:v>-0.15885566964650358</c:v>
                </c:pt>
                <c:pt idx="63">
                  <c:v>-0.16729279898008331</c:v>
                </c:pt>
                <c:pt idx="64">
                  <c:v>-0.17638198473748432</c:v>
                </c:pt>
                <c:pt idx="65">
                  <c:v>-0.18619528862530801</c:v>
                </c:pt>
                <c:pt idx="66">
                  <c:v>-0.19681509878443731</c:v>
                </c:pt>
                <c:pt idx="67">
                  <c:v>-0.20833597285512279</c:v>
                </c:pt>
                <c:pt idx="68">
                  <c:v>-0.22086687861483942</c:v>
                </c:pt>
                <c:pt idx="69">
                  <c:v>-0.23453393374104484</c:v>
                </c:pt>
                <c:pt idx="70">
                  <c:v>-0.24948377649345665</c:v>
                </c:pt>
                <c:pt idx="71">
                  <c:v>-0.2658877397302668</c:v>
                </c:pt>
                <c:pt idx="72">
                  <c:v>-0.28394705573507079</c:v>
                </c:pt>
                <c:pt idx="73">
                  <c:v>-0.30389939470637939</c:v>
                </c:pt>
                <c:pt idx="74">
                  <c:v>-0.32602714402751032</c:v>
                </c:pt>
                <c:pt idx="75">
                  <c:v>-0.35066798128730409</c:v>
                </c:pt>
                <c:pt idx="76">
                  <c:v>-0.37822850050937207</c:v>
                </c:pt>
                <c:pt idx="77">
                  <c:v>-0.40920194716849995</c:v>
                </c:pt>
                <c:pt idx="78">
                  <c:v>-0.44419154817586776</c:v>
                </c:pt>
                <c:pt idx="79">
                  <c:v>-0.48394155864756533</c:v>
                </c:pt>
                <c:pt idx="80">
                  <c:v>-0.52937910096348351</c:v>
                </c:pt>
                <c:pt idx="81">
                  <c:v>-0.58167132811900824</c:v>
                </c:pt>
                <c:pt idx="82">
                  <c:v>-0.64230471126343525</c:v>
                </c:pt>
                <c:pt idx="83">
                  <c:v>-0.7131968584967856</c:v>
                </c:pt>
                <c:pt idx="84">
                  <c:v>-0.79685714543864672</c:v>
                </c:pt>
                <c:pt idx="85">
                  <c:v>-0.8966222533523176</c:v>
                </c:pt>
                <c:pt idx="86">
                  <c:v>-1.0170095953692699</c:v>
                </c:pt>
                <c:pt idx="87">
                  <c:v>-1.164261617705137</c:v>
                </c:pt>
                <c:pt idx="88">
                  <c:v>-1.347209286222373</c:v>
                </c:pt>
                <c:pt idx="89">
                  <c:v>-1.5786894433834753</c:v>
                </c:pt>
                <c:pt idx="90">
                  <c:v>-1.8779653979213642</c:v>
                </c:pt>
                <c:pt idx="91">
                  <c:v>-2.2750585243243866</c:v>
                </c:pt>
                <c:pt idx="92">
                  <c:v>-2.8189452102924837</c:v>
                </c:pt>
                <c:pt idx="93">
                  <c:v>-3.5941632543926163</c:v>
                </c:pt>
                <c:pt idx="94">
                  <c:v>-4.7574494147221529</c:v>
                </c:pt>
                <c:pt idx="95">
                  <c:v>-6.627971759821726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4-BD4D-B271-3A6D3B77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83600"/>
        <c:axId val="698496864"/>
      </c:scatterChart>
      <c:valAx>
        <c:axId val="7243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96864"/>
        <c:crosses val="autoZero"/>
        <c:crossBetween val="midCat"/>
      </c:valAx>
      <c:valAx>
        <c:axId val="698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3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REW(Psi)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Puechabon!$Q$4:$Q$99</c:f>
              <c:numCache>
                <c:formatCode>General</c:formatCode>
                <c:ptCount val="96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</c:numCache>
            </c:numRef>
          </c:xVal>
          <c:yVal>
            <c:numRef>
              <c:f>Puechabon!$R$4:$R$99</c:f>
              <c:numCache>
                <c:formatCode>General</c:formatCode>
                <c:ptCount val="96"/>
                <c:pt idx="0">
                  <c:v>0</c:v>
                </c:pt>
                <c:pt idx="1">
                  <c:v>-2.8926517684604186E-3</c:v>
                </c:pt>
                <c:pt idx="2">
                  <c:v>-4.5810447353014224E-3</c:v>
                </c:pt>
                <c:pt idx="3">
                  <c:v>-6.0269861178962776E-3</c:v>
                </c:pt>
                <c:pt idx="4">
                  <c:v>-7.3503635918690325E-3</c:v>
                </c:pt>
                <c:pt idx="5">
                  <c:v>-8.6002434483722669E-3</c:v>
                </c:pt>
                <c:pt idx="6">
                  <c:v>-9.8028619894333386E-3</c:v>
                </c:pt>
                <c:pt idx="7">
                  <c:v>-1.0974426251487191E-2</c:v>
                </c:pt>
                <c:pt idx="8">
                  <c:v>-1.2125938195777902E-2</c:v>
                </c:pt>
                <c:pt idx="9">
                  <c:v>-1.326539647857842E-2</c:v>
                </c:pt>
                <c:pt idx="10">
                  <c:v>-1.4398935759452966E-2</c:v>
                </c:pt>
                <c:pt idx="11">
                  <c:v>-1.5531471771276938E-2</c:v>
                </c:pt>
                <c:pt idx="12">
                  <c:v>-1.6667092455616605E-2</c:v>
                </c:pt>
                <c:pt idx="13">
                  <c:v>-1.7809308428253783E-2</c:v>
                </c:pt>
                <c:pt idx="14">
                  <c:v>-1.8961220781165768E-2</c:v>
                </c:pt>
                <c:pt idx="15">
                  <c:v>-2.01256379520738E-2</c:v>
                </c:pt>
                <c:pt idx="16">
                  <c:v>-2.1305159980113005E-2</c:v>
                </c:pt>
                <c:pt idx="17">
                  <c:v>-2.2502241210645275E-2</c:v>
                </c:pt>
                <c:pt idx="18">
                  <c:v>-2.3719238392952962E-2</c:v>
                </c:pt>
                <c:pt idx="19">
                  <c:v>-2.495844867828503E-2</c:v>
                </c:pt>
                <c:pt idx="20">
                  <c:v>-2.6222140533672444E-2</c:v>
                </c:pt>
                <c:pt idx="21">
                  <c:v>-2.7512579645368497E-2</c:v>
                </c:pt>
                <c:pt idx="22">
                  <c:v>-2.883205127617024E-2</c:v>
                </c:pt>
                <c:pt idx="23">
                  <c:v>-3.0182880137556715E-2</c:v>
                </c:pt>
                <c:pt idx="24">
                  <c:v>-3.156744856597473E-2</c:v>
                </c:pt>
                <c:pt idx="25">
                  <c:v>-3.2988213607235348E-2</c:v>
                </c:pt>
                <c:pt idx="26">
                  <c:v>-3.4447723485449777E-2</c:v>
                </c:pt>
                <c:pt idx="27">
                  <c:v>-3.5948633845105112E-2</c:v>
                </c:pt>
                <c:pt idx="28">
                  <c:v>-3.7493724094992367E-2</c:v>
                </c:pt>
                <c:pt idx="29">
                  <c:v>-3.9085914143000243E-2</c:v>
                </c:pt>
                <c:pt idx="30">
                  <c:v>-4.0728281786131193E-2</c:v>
                </c:pt>
                <c:pt idx="31">
                  <c:v>-4.242408100705345E-2</c:v>
                </c:pt>
                <c:pt idx="32">
                  <c:v>-4.4176761424815206E-2</c:v>
                </c:pt>
                <c:pt idx="33">
                  <c:v>-4.5989989151568843E-2</c:v>
                </c:pt>
                <c:pt idx="34">
                  <c:v>-4.7867669318429458E-2</c:v>
                </c:pt>
                <c:pt idx="35">
                  <c:v>-4.981397055151008E-2</c:v>
                </c:pt>
                <c:pt idx="36">
                  <c:v>-5.1833351703676409E-2</c:v>
                </c:pt>
                <c:pt idx="37">
                  <c:v>-5.3930591178891908E-2</c:v>
                </c:pt>
                <c:pt idx="38">
                  <c:v>-5.6110819224694082E-2</c:v>
                </c:pt>
                <c:pt idx="39">
                  <c:v>-5.8379553615147121E-2</c:v>
                </c:pt>
                <c:pt idx="40">
                  <c:v>-6.0742739202622568E-2</c:v>
                </c:pt>
                <c:pt idx="41">
                  <c:v>-6.320679188335554E-2</c:v>
                </c:pt>
                <c:pt idx="42">
                  <c:v>-6.5778647600645668E-2</c:v>
                </c:pt>
                <c:pt idx="43">
                  <c:v>-6.8465817102981663E-2</c:v>
                </c:pt>
                <c:pt idx="44">
                  <c:v>-7.1276447284927449E-2</c:v>
                </c:pt>
                <c:pt idx="45">
                  <c:v>-7.4219390069584931E-2</c:v>
                </c:pt>
                <c:pt idx="46">
                  <c:v>-7.7304279946868476E-2</c:v>
                </c:pt>
                <c:pt idx="47">
                  <c:v>-8.0541621466626967E-2</c:v>
                </c:pt>
                <c:pt idx="48">
                  <c:v>-8.3942888205926172E-2</c:v>
                </c:pt>
                <c:pt idx="49">
                  <c:v>-8.7520634993084642E-2</c:v>
                </c:pt>
                <c:pt idx="50">
                  <c:v>-9.1288625486671701E-2</c:v>
                </c:pt>
                <c:pt idx="51">
                  <c:v>-9.526197758723963E-2</c:v>
                </c:pt>
                <c:pt idx="52">
                  <c:v>-9.9457329617567786E-2</c:v>
                </c:pt>
                <c:pt idx="53">
                  <c:v>-0.1038930307618339</c:v>
                </c:pt>
                <c:pt idx="54">
                  <c:v>-0.10858935992828597</c:v>
                </c:pt>
                <c:pt idx="55">
                  <c:v>-0.11356877802264528</c:v>
                </c:pt>
                <c:pt idx="56">
                  <c:v>-0.11885621962744013</c:v>
                </c:pt>
                <c:pt idx="57">
                  <c:v>-0.1244794313227984</c:v>
                </c:pt>
                <c:pt idx="58">
                  <c:v>-0.1304693654173037</c:v>
                </c:pt>
                <c:pt idx="59">
                  <c:v>-0.13686063976134979</c:v>
                </c:pt>
                <c:pt idx="60">
                  <c:v>-0.1436920766912119</c:v>
                </c:pt>
                <c:pt idx="61">
                  <c:v>-0.15100733713210082</c:v>
                </c:pt>
                <c:pt idx="62">
                  <c:v>-0.15885566964650358</c:v>
                </c:pt>
                <c:pt idx="63">
                  <c:v>-0.16729279898008331</c:v>
                </c:pt>
                <c:pt idx="64">
                  <c:v>-0.17638198473748432</c:v>
                </c:pt>
                <c:pt idx="65">
                  <c:v>-0.18619528862530801</c:v>
                </c:pt>
                <c:pt idx="66">
                  <c:v>-0.19681509878443731</c:v>
                </c:pt>
                <c:pt idx="67">
                  <c:v>-0.20833597285512279</c:v>
                </c:pt>
                <c:pt idx="68">
                  <c:v>-0.22086687861483942</c:v>
                </c:pt>
                <c:pt idx="69">
                  <c:v>-0.23453393374104484</c:v>
                </c:pt>
                <c:pt idx="70">
                  <c:v>-0.24948377649345665</c:v>
                </c:pt>
                <c:pt idx="71">
                  <c:v>-0.2658877397302668</c:v>
                </c:pt>
                <c:pt idx="72">
                  <c:v>-0.28394705573507079</c:v>
                </c:pt>
                <c:pt idx="73">
                  <c:v>-0.30389939470637939</c:v>
                </c:pt>
                <c:pt idx="74">
                  <c:v>-0.32602714402751032</c:v>
                </c:pt>
                <c:pt idx="75">
                  <c:v>-0.35066798128730409</c:v>
                </c:pt>
                <c:pt idx="76">
                  <c:v>-0.37822850050937207</c:v>
                </c:pt>
                <c:pt idx="77">
                  <c:v>-0.40920194716849995</c:v>
                </c:pt>
                <c:pt idx="78">
                  <c:v>-0.44419154817586776</c:v>
                </c:pt>
                <c:pt idx="79">
                  <c:v>-0.48394155864756533</c:v>
                </c:pt>
                <c:pt idx="80">
                  <c:v>-0.52937910096348351</c:v>
                </c:pt>
                <c:pt idx="81">
                  <c:v>-0.58167132811900824</c:v>
                </c:pt>
                <c:pt idx="82">
                  <c:v>-0.64230471126343525</c:v>
                </c:pt>
                <c:pt idx="83">
                  <c:v>-0.7131968584967856</c:v>
                </c:pt>
                <c:pt idx="84">
                  <c:v>-0.79685714543864672</c:v>
                </c:pt>
                <c:pt idx="85">
                  <c:v>-0.8966222533523176</c:v>
                </c:pt>
                <c:pt idx="86">
                  <c:v>-1.0170095953692699</c:v>
                </c:pt>
                <c:pt idx="87">
                  <c:v>-1.164261617705137</c:v>
                </c:pt>
                <c:pt idx="88">
                  <c:v>-1.347209286222373</c:v>
                </c:pt>
                <c:pt idx="89">
                  <c:v>-1.5786894433834753</c:v>
                </c:pt>
                <c:pt idx="90">
                  <c:v>-1.8779653979213642</c:v>
                </c:pt>
                <c:pt idx="91">
                  <c:v>-2.2750585243243866</c:v>
                </c:pt>
                <c:pt idx="92">
                  <c:v>-2.8189452102924837</c:v>
                </c:pt>
                <c:pt idx="93">
                  <c:v>-3.5941632543926163</c:v>
                </c:pt>
                <c:pt idx="94">
                  <c:v>-4.7574494147221529</c:v>
                </c:pt>
                <c:pt idx="95">
                  <c:v>-6.627971759821726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D-A844-9514-88D7A16E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83600"/>
        <c:axId val="698496864"/>
      </c:scatterChart>
      <c:valAx>
        <c:axId val="7243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96864"/>
        <c:crosses val="autoZero"/>
        <c:crossBetween val="midCat"/>
      </c:valAx>
      <c:valAx>
        <c:axId val="698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3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REW(Psi)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Puechabon!$Q$4:$Q$99</c:f>
              <c:numCache>
                <c:formatCode>General</c:formatCode>
                <c:ptCount val="96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</c:numCache>
            </c:numRef>
          </c:xVal>
          <c:yVal>
            <c:numRef>
              <c:f>Puechabon!$R$4:$R$99</c:f>
              <c:numCache>
                <c:formatCode>General</c:formatCode>
                <c:ptCount val="96"/>
                <c:pt idx="0">
                  <c:v>0</c:v>
                </c:pt>
                <c:pt idx="1">
                  <c:v>-2.8926517684604186E-3</c:v>
                </c:pt>
                <c:pt idx="2">
                  <c:v>-4.5810447353014224E-3</c:v>
                </c:pt>
                <c:pt idx="3">
                  <c:v>-6.0269861178962776E-3</c:v>
                </c:pt>
                <c:pt idx="4">
                  <c:v>-7.3503635918690325E-3</c:v>
                </c:pt>
                <c:pt idx="5">
                  <c:v>-8.6002434483722669E-3</c:v>
                </c:pt>
                <c:pt idx="6">
                  <c:v>-9.8028619894333386E-3</c:v>
                </c:pt>
                <c:pt idx="7">
                  <c:v>-1.0974426251487191E-2</c:v>
                </c:pt>
                <c:pt idx="8">
                  <c:v>-1.2125938195777902E-2</c:v>
                </c:pt>
                <c:pt idx="9">
                  <c:v>-1.326539647857842E-2</c:v>
                </c:pt>
                <c:pt idx="10">
                  <c:v>-1.4398935759452966E-2</c:v>
                </c:pt>
                <c:pt idx="11">
                  <c:v>-1.5531471771276938E-2</c:v>
                </c:pt>
                <c:pt idx="12">
                  <c:v>-1.6667092455616605E-2</c:v>
                </c:pt>
                <c:pt idx="13">
                  <c:v>-1.7809308428253783E-2</c:v>
                </c:pt>
                <c:pt idx="14">
                  <c:v>-1.8961220781165768E-2</c:v>
                </c:pt>
                <c:pt idx="15">
                  <c:v>-2.01256379520738E-2</c:v>
                </c:pt>
                <c:pt idx="16">
                  <c:v>-2.1305159980113005E-2</c:v>
                </c:pt>
                <c:pt idx="17">
                  <c:v>-2.2502241210645275E-2</c:v>
                </c:pt>
                <c:pt idx="18">
                  <c:v>-2.3719238392952962E-2</c:v>
                </c:pt>
                <c:pt idx="19">
                  <c:v>-2.495844867828503E-2</c:v>
                </c:pt>
                <c:pt idx="20">
                  <c:v>-2.6222140533672444E-2</c:v>
                </c:pt>
                <c:pt idx="21">
                  <c:v>-2.7512579645368497E-2</c:v>
                </c:pt>
                <c:pt idx="22">
                  <c:v>-2.883205127617024E-2</c:v>
                </c:pt>
                <c:pt idx="23">
                  <c:v>-3.0182880137556715E-2</c:v>
                </c:pt>
                <c:pt idx="24">
                  <c:v>-3.156744856597473E-2</c:v>
                </c:pt>
                <c:pt idx="25">
                  <c:v>-3.2988213607235348E-2</c:v>
                </c:pt>
                <c:pt idx="26">
                  <c:v>-3.4447723485449777E-2</c:v>
                </c:pt>
                <c:pt idx="27">
                  <c:v>-3.5948633845105112E-2</c:v>
                </c:pt>
                <c:pt idx="28">
                  <c:v>-3.7493724094992367E-2</c:v>
                </c:pt>
                <c:pt idx="29">
                  <c:v>-3.9085914143000243E-2</c:v>
                </c:pt>
                <c:pt idx="30">
                  <c:v>-4.0728281786131193E-2</c:v>
                </c:pt>
                <c:pt idx="31">
                  <c:v>-4.242408100705345E-2</c:v>
                </c:pt>
                <c:pt idx="32">
                  <c:v>-4.4176761424815206E-2</c:v>
                </c:pt>
                <c:pt idx="33">
                  <c:v>-4.5989989151568843E-2</c:v>
                </c:pt>
                <c:pt idx="34">
                  <c:v>-4.7867669318429458E-2</c:v>
                </c:pt>
                <c:pt idx="35">
                  <c:v>-4.981397055151008E-2</c:v>
                </c:pt>
                <c:pt idx="36">
                  <c:v>-5.1833351703676409E-2</c:v>
                </c:pt>
                <c:pt idx="37">
                  <c:v>-5.3930591178891908E-2</c:v>
                </c:pt>
                <c:pt idx="38">
                  <c:v>-5.6110819224694082E-2</c:v>
                </c:pt>
                <c:pt idx="39">
                  <c:v>-5.8379553615147121E-2</c:v>
                </c:pt>
                <c:pt idx="40">
                  <c:v>-6.0742739202622568E-2</c:v>
                </c:pt>
                <c:pt idx="41">
                  <c:v>-6.320679188335554E-2</c:v>
                </c:pt>
                <c:pt idx="42">
                  <c:v>-6.5778647600645668E-2</c:v>
                </c:pt>
                <c:pt idx="43">
                  <c:v>-6.8465817102981663E-2</c:v>
                </c:pt>
                <c:pt idx="44">
                  <c:v>-7.1276447284927449E-2</c:v>
                </c:pt>
                <c:pt idx="45">
                  <c:v>-7.4219390069584931E-2</c:v>
                </c:pt>
                <c:pt idx="46">
                  <c:v>-7.7304279946868476E-2</c:v>
                </c:pt>
                <c:pt idx="47">
                  <c:v>-8.0541621466626967E-2</c:v>
                </c:pt>
                <c:pt idx="48">
                  <c:v>-8.3942888205926172E-2</c:v>
                </c:pt>
                <c:pt idx="49">
                  <c:v>-8.7520634993084642E-2</c:v>
                </c:pt>
                <c:pt idx="50">
                  <c:v>-9.1288625486671701E-2</c:v>
                </c:pt>
                <c:pt idx="51">
                  <c:v>-9.526197758723963E-2</c:v>
                </c:pt>
                <c:pt idx="52">
                  <c:v>-9.9457329617567786E-2</c:v>
                </c:pt>
                <c:pt idx="53">
                  <c:v>-0.1038930307618339</c:v>
                </c:pt>
                <c:pt idx="54">
                  <c:v>-0.10858935992828597</c:v>
                </c:pt>
                <c:pt idx="55">
                  <c:v>-0.11356877802264528</c:v>
                </c:pt>
                <c:pt idx="56">
                  <c:v>-0.11885621962744013</c:v>
                </c:pt>
                <c:pt idx="57">
                  <c:v>-0.1244794313227984</c:v>
                </c:pt>
                <c:pt idx="58">
                  <c:v>-0.1304693654173037</c:v>
                </c:pt>
                <c:pt idx="59">
                  <c:v>-0.13686063976134979</c:v>
                </c:pt>
                <c:pt idx="60">
                  <c:v>-0.1436920766912119</c:v>
                </c:pt>
                <c:pt idx="61">
                  <c:v>-0.15100733713210082</c:v>
                </c:pt>
                <c:pt idx="62">
                  <c:v>-0.15885566964650358</c:v>
                </c:pt>
                <c:pt idx="63">
                  <c:v>-0.16729279898008331</c:v>
                </c:pt>
                <c:pt idx="64">
                  <c:v>-0.17638198473748432</c:v>
                </c:pt>
                <c:pt idx="65">
                  <c:v>-0.18619528862530801</c:v>
                </c:pt>
                <c:pt idx="66">
                  <c:v>-0.19681509878443731</c:v>
                </c:pt>
                <c:pt idx="67">
                  <c:v>-0.20833597285512279</c:v>
                </c:pt>
                <c:pt idx="68">
                  <c:v>-0.22086687861483942</c:v>
                </c:pt>
                <c:pt idx="69">
                  <c:v>-0.23453393374104484</c:v>
                </c:pt>
                <c:pt idx="70">
                  <c:v>-0.24948377649345665</c:v>
                </c:pt>
                <c:pt idx="71">
                  <c:v>-0.2658877397302668</c:v>
                </c:pt>
                <c:pt idx="72">
                  <c:v>-0.28394705573507079</c:v>
                </c:pt>
                <c:pt idx="73">
                  <c:v>-0.30389939470637939</c:v>
                </c:pt>
                <c:pt idx="74">
                  <c:v>-0.32602714402751032</c:v>
                </c:pt>
                <c:pt idx="75">
                  <c:v>-0.35066798128730409</c:v>
                </c:pt>
                <c:pt idx="76">
                  <c:v>-0.37822850050937207</c:v>
                </c:pt>
                <c:pt idx="77">
                  <c:v>-0.40920194716849995</c:v>
                </c:pt>
                <c:pt idx="78">
                  <c:v>-0.44419154817586776</c:v>
                </c:pt>
                <c:pt idx="79">
                  <c:v>-0.48394155864756533</c:v>
                </c:pt>
                <c:pt idx="80">
                  <c:v>-0.52937910096348351</c:v>
                </c:pt>
                <c:pt idx="81">
                  <c:v>-0.58167132811900824</c:v>
                </c:pt>
                <c:pt idx="82">
                  <c:v>-0.64230471126343525</c:v>
                </c:pt>
                <c:pt idx="83">
                  <c:v>-0.7131968584967856</c:v>
                </c:pt>
                <c:pt idx="84">
                  <c:v>-0.79685714543864672</c:v>
                </c:pt>
                <c:pt idx="85">
                  <c:v>-0.8966222533523176</c:v>
                </c:pt>
                <c:pt idx="86">
                  <c:v>-1.0170095953692699</c:v>
                </c:pt>
                <c:pt idx="87">
                  <c:v>-1.164261617705137</c:v>
                </c:pt>
                <c:pt idx="88">
                  <c:v>-1.347209286222373</c:v>
                </c:pt>
                <c:pt idx="89">
                  <c:v>-1.5786894433834753</c:v>
                </c:pt>
                <c:pt idx="90">
                  <c:v>-1.8779653979213642</c:v>
                </c:pt>
                <c:pt idx="91">
                  <c:v>-2.2750585243243866</c:v>
                </c:pt>
                <c:pt idx="92">
                  <c:v>-2.8189452102924837</c:v>
                </c:pt>
                <c:pt idx="93">
                  <c:v>-3.5941632543926163</c:v>
                </c:pt>
                <c:pt idx="94">
                  <c:v>-4.7574494147221529</c:v>
                </c:pt>
                <c:pt idx="95">
                  <c:v>-6.627971759821726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B-5744-B2F4-3D6CEDC7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83600"/>
        <c:axId val="698496864"/>
      </c:scatterChart>
      <c:valAx>
        <c:axId val="7243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96864"/>
        <c:crosses val="autoZero"/>
        <c:crossBetween val="midCat"/>
      </c:valAx>
      <c:valAx>
        <c:axId val="698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3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14</xdr:col>
      <xdr:colOff>10160</xdr:colOff>
      <xdr:row>31</xdr:row>
      <xdr:rowOff>91440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0C0645F-5CA5-4947-BDF7-01C6959F9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14</xdr:col>
      <xdr:colOff>10160</xdr:colOff>
      <xdr:row>31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4C0C30-638F-8F43-A5B8-898F6514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14</xdr:col>
      <xdr:colOff>10160</xdr:colOff>
      <xdr:row>31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D79EB0-FC11-0C43-8B41-31A9D3C4E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14</xdr:col>
      <xdr:colOff>10160</xdr:colOff>
      <xdr:row>31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D60A1B-020B-7D4F-9433-2EAE0F489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14</xdr:col>
      <xdr:colOff>10160</xdr:colOff>
      <xdr:row>31</xdr:row>
      <xdr:rowOff>91440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69B81A8-627A-7548-8A7F-10176BC9F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263033</xdr:colOff>
      <xdr:row>22</xdr:row>
      <xdr:rowOff>23830</xdr:rowOff>
    </xdr:from>
    <xdr:to>
      <xdr:col>17</xdr:col>
      <xdr:colOff>607626</xdr:colOff>
      <xdr:row>47</xdr:row>
      <xdr:rowOff>78584</xdr:rowOff>
    </xdr:to>
    <xdr:pic>
      <xdr:nvPicPr>
        <xdr:cNvPr id="2" name="Image 1" descr="USDA soil classification. | Download Scientific Diagram">
          <a:extLst>
            <a:ext uri="{FF2B5EF4-FFF2-40B4-BE49-F238E27FC236}">
              <a16:creationId xmlns:a16="http://schemas.microsoft.com/office/drawing/2014/main" id="{92AC610C-5EA9-2047-A0B8-E94FDCBCE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8095" y="7063707"/>
          <a:ext cx="7306074" cy="756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martin/Library/Containers/com.apple.mail/Data/Library/Mail%20Downloads/3A7DB8A1-0EBB-4089-BE75-A28EECBF6ABB/SurEau_para-r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eau_ini.tx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zoomScale="106" workbookViewId="0">
      <selection activeCell="X4" sqref="X4:X57"/>
    </sheetView>
  </sheetViews>
  <sheetFormatPr baseColWidth="10" defaultRowHeight="15.6" x14ac:dyDescent="0.3"/>
  <cols>
    <col min="1" max="1" width="23" bestFit="1" customWidth="1"/>
    <col min="2" max="2" width="7.69921875" bestFit="1" customWidth="1"/>
    <col min="3" max="4" width="7.69921875" customWidth="1"/>
    <col min="5" max="5" width="4.5" customWidth="1"/>
    <col min="6" max="6" width="33.796875" bestFit="1" customWidth="1"/>
    <col min="7" max="7" width="12" customWidth="1"/>
    <col min="8" max="8" width="9" customWidth="1"/>
    <col min="9" max="9" width="27" bestFit="1" customWidth="1"/>
    <col min="10" max="10" width="11.5" bestFit="1" customWidth="1"/>
    <col min="11" max="12" width="13.296875" bestFit="1" customWidth="1"/>
    <col min="13" max="13" width="10.19921875" bestFit="1" customWidth="1"/>
    <col min="14" max="14" width="13" bestFit="1" customWidth="1"/>
    <col min="15" max="15" width="6" bestFit="1" customWidth="1"/>
    <col min="16" max="16" width="4.296875" style="43" customWidth="1"/>
    <col min="23" max="23" width="10.796875" style="43"/>
  </cols>
  <sheetData>
    <row r="1" spans="1:26" x14ac:dyDescent="0.3">
      <c r="A1" s="62" t="s">
        <v>0</v>
      </c>
      <c r="B1" s="62" t="s">
        <v>1</v>
      </c>
      <c r="C1" s="79"/>
      <c r="D1" s="1" t="s">
        <v>157</v>
      </c>
      <c r="E1" s="1"/>
      <c r="F1" s="96" t="s">
        <v>148</v>
      </c>
      <c r="G1" s="96"/>
      <c r="H1" s="96"/>
      <c r="I1" s="94" t="s">
        <v>138</v>
      </c>
      <c r="J1" s="94"/>
      <c r="K1" s="94"/>
      <c r="L1" s="94"/>
      <c r="M1" s="94"/>
      <c r="N1" s="94"/>
      <c r="O1" s="94"/>
      <c r="P1" s="56"/>
      <c r="T1">
        <v>210</v>
      </c>
      <c r="U1">
        <v>69</v>
      </c>
      <c r="W1" s="56"/>
    </row>
    <row r="2" spans="1:26" ht="18" x14ac:dyDescent="0.35">
      <c r="A2" s="19" t="s">
        <v>149</v>
      </c>
      <c r="B2" s="19">
        <v>75</v>
      </c>
      <c r="C2" s="14"/>
      <c r="D2">
        <v>1</v>
      </c>
      <c r="F2" s="80" t="s">
        <v>140</v>
      </c>
      <c r="G2" s="80" t="s">
        <v>142</v>
      </c>
      <c r="H2" s="80" t="s">
        <v>141</v>
      </c>
      <c r="I2" s="81" t="s">
        <v>137</v>
      </c>
      <c r="J2" s="82" t="s">
        <v>95</v>
      </c>
      <c r="K2" s="83" t="s">
        <v>96</v>
      </c>
      <c r="L2" s="83" t="s">
        <v>97</v>
      </c>
      <c r="M2" s="83" t="s">
        <v>98</v>
      </c>
      <c r="N2" s="84" t="s">
        <v>99</v>
      </c>
      <c r="O2" s="85" t="s">
        <v>100</v>
      </c>
      <c r="P2" s="66"/>
      <c r="Q2" s="95" t="s">
        <v>147</v>
      </c>
      <c r="R2" s="95"/>
      <c r="T2" s="104" t="s">
        <v>173</v>
      </c>
      <c r="U2" s="104"/>
      <c r="V2" s="104"/>
      <c r="W2" s="57"/>
      <c r="X2" s="109" t="s">
        <v>172</v>
      </c>
      <c r="Y2" s="109"/>
      <c r="Z2" s="109"/>
    </row>
    <row r="3" spans="1:26" x14ac:dyDescent="0.3">
      <c r="A3" s="19" t="s">
        <v>150</v>
      </c>
      <c r="B3" s="19">
        <v>85</v>
      </c>
      <c r="C3" s="14"/>
      <c r="D3" s="14"/>
      <c r="F3" s="45">
        <v>0.3</v>
      </c>
      <c r="G3" s="87">
        <f>F3*(100-B2)/100</f>
        <v>7.4999999999999997E-2</v>
      </c>
      <c r="H3" s="87"/>
      <c r="I3" s="86" t="s">
        <v>139</v>
      </c>
      <c r="J3" s="88">
        <v>0.5</v>
      </c>
      <c r="K3" s="88">
        <v>9.8000000000000004E-2</v>
      </c>
      <c r="L3" s="102">
        <v>3.5000000000000001E-3</v>
      </c>
      <c r="M3" s="88">
        <v>1.55</v>
      </c>
      <c r="N3" s="88">
        <v>1.69</v>
      </c>
      <c r="O3" s="88">
        <v>0.5</v>
      </c>
      <c r="P3" s="65"/>
      <c r="Q3" s="68" t="s">
        <v>145</v>
      </c>
      <c r="R3" s="67" t="s">
        <v>146</v>
      </c>
      <c r="T3" s="105" t="s">
        <v>171</v>
      </c>
      <c r="U3" s="105" t="s">
        <v>145</v>
      </c>
      <c r="V3" s="111" t="s">
        <v>146</v>
      </c>
      <c r="W3" s="55"/>
      <c r="X3" s="110" t="s">
        <v>171</v>
      </c>
      <c r="Y3" s="110" t="s">
        <v>145</v>
      </c>
      <c r="Z3" s="112" t="s">
        <v>146</v>
      </c>
    </row>
    <row r="4" spans="1:26" x14ac:dyDescent="0.3">
      <c r="A4" s="19" t="s">
        <v>151</v>
      </c>
      <c r="B4" s="19">
        <v>89</v>
      </c>
      <c r="C4" s="14"/>
      <c r="D4" s="14"/>
      <c r="F4" s="101">
        <v>1</v>
      </c>
      <c r="G4" s="87">
        <f>(F4-F3)*(100-B3)/100</f>
        <v>0.105</v>
      </c>
      <c r="H4" s="87"/>
      <c r="I4" s="86" t="s">
        <v>168</v>
      </c>
      <c r="J4" s="87">
        <v>0.43</v>
      </c>
      <c r="K4" s="87">
        <v>8.8999999999999996E-2</v>
      </c>
      <c r="L4" s="103">
        <v>0.01</v>
      </c>
      <c r="M4" s="87">
        <v>1.23</v>
      </c>
      <c r="N4" s="87">
        <v>0.94202549575070804</v>
      </c>
      <c r="O4" s="88">
        <v>0.5</v>
      </c>
      <c r="P4" s="65"/>
      <c r="Q4">
        <v>1</v>
      </c>
      <c r="R4">
        <f>-((Q4^(-1/(1-1/$B$9))-1)^(1/$B$9))/$B$8/10000</f>
        <v>0</v>
      </c>
      <c r="T4">
        <v>1</v>
      </c>
      <c r="U4">
        <f>1-(($T$1*(1-T4))/($T$1-$U$1))</f>
        <v>1</v>
      </c>
      <c r="V4" s="108">
        <f>-0.052*(T4^-4.5)-0.45</f>
        <v>-0.502</v>
      </c>
      <c r="W4" s="55"/>
      <c r="X4" s="107">
        <v>0.98913515079365077</v>
      </c>
      <c r="Y4" s="107">
        <f>1-(($T$1*(1-X4))/($T$1-$U$1))</f>
        <v>0.98381830969267137</v>
      </c>
      <c r="Z4" s="107">
        <v>-0.52</v>
      </c>
    </row>
    <row r="5" spans="1:26" x14ac:dyDescent="0.3">
      <c r="A5" s="70" t="s">
        <v>152</v>
      </c>
      <c r="B5" s="59">
        <f>IF(D2=1,G9,G10)</f>
        <v>0.39946709318755169</v>
      </c>
      <c r="C5" s="91"/>
      <c r="D5" s="91"/>
      <c r="E5" s="2"/>
      <c r="F5" s="101">
        <v>4</v>
      </c>
      <c r="G5" s="87">
        <f>(F5-F4)*(100-B4)/100</f>
        <v>0.33</v>
      </c>
      <c r="H5" s="87">
        <f>SUM(G3:G5)</f>
        <v>0.51</v>
      </c>
      <c r="I5" s="86" t="s">
        <v>143</v>
      </c>
      <c r="J5" s="87">
        <v>0.41</v>
      </c>
      <c r="K5" s="87">
        <v>9.5000000000000001E-2</v>
      </c>
      <c r="L5" s="103">
        <v>1.9E-2</v>
      </c>
      <c r="M5" s="87">
        <v>1.31</v>
      </c>
      <c r="N5" s="87">
        <v>3.4989518413597738</v>
      </c>
      <c r="O5" s="88">
        <v>0.5</v>
      </c>
      <c r="P5" s="65"/>
      <c r="Q5">
        <v>0.99</v>
      </c>
      <c r="R5">
        <f>-((Q5^(-1/(1-1/$B$9))-1)^(1/$B$9))/$B$8/10000</f>
        <v>-2.8926517684604186E-3</v>
      </c>
      <c r="T5">
        <v>0.99</v>
      </c>
      <c r="U5" s="107">
        <f t="shared" ref="U5:U72" si="0">1-(($T$1*(1-T5))/($T$1-$U$1))</f>
        <v>0.98510638297872344</v>
      </c>
      <c r="V5" s="108">
        <f t="shared" ref="V5:V68" si="1">-0.052*(T5^-4.5)-0.45</f>
        <v>-0.50440577084374838</v>
      </c>
      <c r="W5" s="55"/>
      <c r="X5" s="107">
        <v>0.98860612698412675</v>
      </c>
      <c r="Y5" s="107">
        <f t="shared" ref="Y5:Y57" si="2">1-(($T$1*(1-X5))/($T$1-$U$1))</f>
        <v>0.98303040189125257</v>
      </c>
      <c r="Z5" s="107">
        <v>-0.51</v>
      </c>
    </row>
    <row r="6" spans="1:26" x14ac:dyDescent="0.3">
      <c r="A6" s="70" t="s">
        <v>153</v>
      </c>
      <c r="B6" s="59">
        <f>IF(D2=1,H9,H10)</f>
        <v>0.14347853485465162</v>
      </c>
      <c r="C6" s="91"/>
      <c r="D6" s="91"/>
      <c r="E6" s="2"/>
      <c r="Q6">
        <v>0.98</v>
      </c>
      <c r="R6">
        <f t="shared" ref="R5:R68" si="3">-((Q6^(-1/(1-1/$B$9))-1)^(1/$B$9))/$B$8/10000</f>
        <v>-4.5810447353014224E-3</v>
      </c>
      <c r="T6">
        <v>0.98</v>
      </c>
      <c r="U6" s="107">
        <f t="shared" si="0"/>
        <v>0.97021276595744677</v>
      </c>
      <c r="V6" s="108">
        <f t="shared" si="1"/>
        <v>-0.50694898696060253</v>
      </c>
      <c r="X6" s="107">
        <v>0.98663842501865717</v>
      </c>
      <c r="Y6" s="107">
        <f t="shared" si="2"/>
        <v>0.98009978194268088</v>
      </c>
      <c r="Z6" s="107">
        <v>-0.42499999999999999</v>
      </c>
    </row>
    <row r="7" spans="1:26" x14ac:dyDescent="0.3">
      <c r="A7" s="19" t="s">
        <v>2</v>
      </c>
      <c r="B7" s="60">
        <v>0.8</v>
      </c>
      <c r="C7" s="92"/>
      <c r="D7" s="92"/>
      <c r="E7" s="2"/>
      <c r="F7" s="97" t="s">
        <v>144</v>
      </c>
      <c r="G7" s="97"/>
      <c r="H7" s="97"/>
      <c r="I7" s="97"/>
      <c r="J7" s="97"/>
      <c r="K7" s="97"/>
      <c r="L7" s="97"/>
      <c r="M7" s="97"/>
      <c r="N7" s="97"/>
      <c r="O7" s="64"/>
      <c r="P7" s="64"/>
      <c r="Q7">
        <v>0.97</v>
      </c>
      <c r="R7">
        <f t="shared" si="3"/>
        <v>-6.0269861178962776E-3</v>
      </c>
      <c r="T7">
        <v>0.97</v>
      </c>
      <c r="U7" s="107">
        <f t="shared" si="0"/>
        <v>0.9553191489361702</v>
      </c>
      <c r="V7" s="108">
        <f t="shared" si="1"/>
        <v>-0.50963902563147234</v>
      </c>
      <c r="X7" s="107">
        <v>0.96630130255877711</v>
      </c>
      <c r="Y7" s="107">
        <f t="shared" si="2"/>
        <v>0.94981045061945524</v>
      </c>
      <c r="Z7" s="107">
        <v>-0.32500000000000001</v>
      </c>
    </row>
    <row r="8" spans="1:26" x14ac:dyDescent="0.3">
      <c r="A8" s="50" t="s">
        <v>3</v>
      </c>
      <c r="B8" s="61">
        <f>IF(D2=1,L3,L4)</f>
        <v>3.5000000000000001E-3</v>
      </c>
      <c r="C8" s="92"/>
      <c r="D8" s="92"/>
      <c r="E8" s="2"/>
      <c r="F8" s="63"/>
      <c r="G8" s="52" t="s">
        <v>101</v>
      </c>
      <c r="H8" s="52" t="s">
        <v>102</v>
      </c>
      <c r="I8" s="52" t="s">
        <v>103</v>
      </c>
      <c r="J8" s="51" t="s">
        <v>106</v>
      </c>
      <c r="K8" s="51" t="s">
        <v>104</v>
      </c>
      <c r="L8" s="51" t="s">
        <v>105</v>
      </c>
      <c r="M8" s="51" t="s">
        <v>107</v>
      </c>
      <c r="N8" s="51" t="s">
        <v>108</v>
      </c>
      <c r="Q8">
        <v>0.96</v>
      </c>
      <c r="R8">
        <f t="shared" si="3"/>
        <v>-7.3503635918690325E-3</v>
      </c>
      <c r="T8">
        <v>0.96</v>
      </c>
      <c r="U8" s="107">
        <f t="shared" si="0"/>
        <v>0.94042553191489353</v>
      </c>
      <c r="V8" s="108">
        <f t="shared" si="1"/>
        <v>-0.51248601013972694</v>
      </c>
      <c r="X8" s="107">
        <v>0.96576918480452911</v>
      </c>
      <c r="Y8" s="107">
        <f t="shared" si="2"/>
        <v>0.94901793481525609</v>
      </c>
      <c r="Z8" s="107">
        <v>-0.53749999999999998</v>
      </c>
    </row>
    <row r="9" spans="1:26" x14ac:dyDescent="0.3">
      <c r="A9" s="50" t="s">
        <v>4</v>
      </c>
      <c r="B9" s="61">
        <f>IF(D2=1,M3,M4)</f>
        <v>1.55</v>
      </c>
      <c r="C9" s="92"/>
      <c r="D9" s="92"/>
      <c r="E9" s="2"/>
      <c r="F9" s="30" t="s">
        <v>139</v>
      </c>
      <c r="G9" s="88">
        <f>K3+(J3-K3)/(1+(L3*0.033*10000)^M3)^(1-1/M3)</f>
        <v>0.39946709318755169</v>
      </c>
      <c r="H9" s="88">
        <f>K3+(J3-K3)/(1+(L3*1.5*10000)^M3)^(1-1/M3)</f>
        <v>0.14347853485465162</v>
      </c>
      <c r="I9" s="88">
        <f>K3+(J3-K3)/(1+(L3*3.5*10000)^M3)^(1-1/M3)</f>
        <v>0.12655366484673486</v>
      </c>
      <c r="J9" s="88">
        <f>(G9-K3)/(J3-K3)</f>
        <v>0.74991814225759124</v>
      </c>
      <c r="K9" s="89">
        <f>(J3-K3)*$H$5*1000</f>
        <v>205.02</v>
      </c>
      <c r="L9" s="89">
        <f>(G9-K3)*H$5*1000</f>
        <v>153.74821752565137</v>
      </c>
      <c r="M9" s="89">
        <f>(G9-H9)*H$5*1000</f>
        <v>130.55416474977903</v>
      </c>
      <c r="N9" s="90">
        <f>(G9-I9)*H$5*1000</f>
        <v>139.18584845381659</v>
      </c>
      <c r="Q9">
        <v>0.95</v>
      </c>
      <c r="R9">
        <f t="shared" si="3"/>
        <v>-8.6002434483722669E-3</v>
      </c>
      <c r="T9">
        <v>0.95</v>
      </c>
      <c r="U9" s="107">
        <f t="shared" si="0"/>
        <v>0.92553191489361697</v>
      </c>
      <c r="V9" s="108">
        <f t="shared" si="1"/>
        <v>-0.5155008777506962</v>
      </c>
      <c r="X9" s="107">
        <v>0.96246423500028855</v>
      </c>
      <c r="Y9" s="107">
        <f t="shared" si="2"/>
        <v>0.94409566914936593</v>
      </c>
      <c r="Z9" s="107">
        <v>-0.38750000000000001</v>
      </c>
    </row>
    <row r="10" spans="1:26" x14ac:dyDescent="0.3">
      <c r="A10" s="50" t="s">
        <v>5</v>
      </c>
      <c r="B10" s="61">
        <f>IF(D2=1,O3,O4)</f>
        <v>0.5</v>
      </c>
      <c r="C10" s="92"/>
      <c r="D10" s="92"/>
      <c r="E10" s="2"/>
      <c r="F10" s="30" t="s">
        <v>168</v>
      </c>
      <c r="G10" s="88">
        <f>K4+(J4-K4)/(1+(L4*0.033*10000)^M4)^(1-1/M4)</f>
        <v>0.33826835986334941</v>
      </c>
      <c r="H10" s="88">
        <f>K4+(J4-K4)/(1+(L4*1.5*10000)^M4)^(1-1/M4)</f>
        <v>0.19666698752473746</v>
      </c>
      <c r="I10" s="88">
        <f>K4+(J4-K4)/(1+(L4*3.5*10000)^M4)^(1-1/M4)</f>
        <v>0.17762544711915954</v>
      </c>
      <c r="J10" s="88">
        <f>(G10-K4)/(J4-K4)</f>
        <v>0.73099225766378129</v>
      </c>
      <c r="K10" s="89">
        <f>(J4-K4)*$H$5*1000</f>
        <v>173.90999999999997</v>
      </c>
      <c r="L10" s="89">
        <f>(G10-K4)*H$5*1000</f>
        <v>127.1268635303082</v>
      </c>
      <c r="M10" s="89">
        <f>(G10-H10)*H$5*1000</f>
        <v>72.216699892692091</v>
      </c>
      <c r="N10" s="90">
        <f>(G10-I10)*H$5*1000</f>
        <v>81.927885499536828</v>
      </c>
      <c r="Q10">
        <v>0.94</v>
      </c>
      <c r="R10">
        <f t="shared" si="3"/>
        <v>-9.8028619894333386E-3</v>
      </c>
      <c r="T10">
        <v>0.94</v>
      </c>
      <c r="U10" s="107">
        <f t="shared" si="0"/>
        <v>0.9106382978723403</v>
      </c>
      <c r="V10" s="108">
        <f t="shared" si="1"/>
        <v>-0.51869545468937583</v>
      </c>
      <c r="X10" s="107">
        <v>0.9139750654629305</v>
      </c>
      <c r="Y10" s="107">
        <f t="shared" si="2"/>
        <v>0.87187775707244963</v>
      </c>
      <c r="Z10" s="107">
        <v>-0.49375000000000002</v>
      </c>
    </row>
    <row r="11" spans="1:26" x14ac:dyDescent="0.3">
      <c r="A11" s="50" t="s">
        <v>6</v>
      </c>
      <c r="B11" s="61">
        <f>IF(D2=1,N3,N4)</f>
        <v>1.69</v>
      </c>
      <c r="C11" s="92"/>
      <c r="D11" s="92"/>
      <c r="E11" s="2"/>
      <c r="F11" s="30" t="s">
        <v>143</v>
      </c>
      <c r="G11" s="88">
        <f>K5+(J5-K5)/(1+(L5*0.033*10000)^M5)^(1-1/M5)</f>
        <v>0.26969271837845671</v>
      </c>
      <c r="H11" s="88">
        <f>K5+(J5-K5)/(1+(L5*1.5*10000)^M5)^(1-1/M5)</f>
        <v>0.14960672677225223</v>
      </c>
      <c r="I11" s="88">
        <f>K5+(J5-K5)/(1+(L5*3.5*10000)^M5)^(1-1/M5)</f>
        <v>0.13699670721577561</v>
      </c>
      <c r="J11" s="88">
        <f>(G11-K5)/(J5-K5)</f>
        <v>0.55458005834430713</v>
      </c>
      <c r="K11" s="89">
        <f>(J5-K5)*$H$5*1000</f>
        <v>160.64999999999998</v>
      </c>
      <c r="L11" s="89">
        <f>(G11-K5)*H$5*1000</f>
        <v>89.093286373012916</v>
      </c>
      <c r="M11" s="89">
        <f>(G11-H11)*H$5*1000</f>
        <v>61.24385571916428</v>
      </c>
      <c r="N11" s="90">
        <f>(G11-I11)*H$5*1000</f>
        <v>67.674965692967348</v>
      </c>
      <c r="Q11">
        <v>0.93</v>
      </c>
      <c r="R11">
        <f t="shared" si="3"/>
        <v>-1.0974426251487191E-2</v>
      </c>
      <c r="T11">
        <v>0.93</v>
      </c>
      <c r="U11" s="107">
        <f t="shared" si="0"/>
        <v>0.89574468085106385</v>
      </c>
      <c r="V11" s="108">
        <f t="shared" si="1"/>
        <v>-0.52208253892130052</v>
      </c>
      <c r="X11" s="107">
        <v>0.91282976660394866</v>
      </c>
      <c r="Y11" s="107">
        <f t="shared" si="2"/>
        <v>0.87017199281439161</v>
      </c>
      <c r="Z11" s="107">
        <v>-0.76875000000000004</v>
      </c>
    </row>
    <row r="12" spans="1:26" x14ac:dyDescent="0.3">
      <c r="A12" s="50" t="s">
        <v>7</v>
      </c>
      <c r="B12" s="61">
        <f>IF(D2=1,J3,J4)</f>
        <v>0.5</v>
      </c>
      <c r="C12" s="92"/>
      <c r="D12" s="92"/>
      <c r="E12" s="2"/>
      <c r="Q12">
        <v>0.92</v>
      </c>
      <c r="R12">
        <f t="shared" si="3"/>
        <v>-1.2125938195777902E-2</v>
      </c>
      <c r="T12">
        <v>0.92</v>
      </c>
      <c r="U12" s="107">
        <f t="shared" si="0"/>
        <v>0.88085106382978728</v>
      </c>
      <c r="V12" s="108">
        <f t="shared" si="1"/>
        <v>-0.52567599164408241</v>
      </c>
      <c r="X12" s="107">
        <v>0.89095588320726882</v>
      </c>
      <c r="Y12" s="107">
        <f t="shared" si="2"/>
        <v>0.83759386860657059</v>
      </c>
      <c r="Z12" s="107">
        <v>-0.44166666666666698</v>
      </c>
    </row>
    <row r="13" spans="1:26" x14ac:dyDescent="0.3">
      <c r="A13" s="50" t="s">
        <v>8</v>
      </c>
      <c r="B13" s="61">
        <f>IF(D2=1,K3,K4)</f>
        <v>9.8000000000000004E-2</v>
      </c>
      <c r="C13" s="92"/>
      <c r="D13" s="92"/>
      <c r="E13" s="2"/>
      <c r="Q13">
        <v>0.91</v>
      </c>
      <c r="R13">
        <f>-((Q13^(-1/(1-1/$B$9))-1)^(1/$B$9))/$B$8/10000</f>
        <v>-1.326539647857842E-2</v>
      </c>
      <c r="T13">
        <v>0.91</v>
      </c>
      <c r="U13" s="107">
        <f t="shared" si="0"/>
        <v>0.86595744680851072</v>
      </c>
      <c r="V13" s="108">
        <f t="shared" si="1"/>
        <v>-0.52949083851398726</v>
      </c>
      <c r="X13" s="107">
        <v>0.88857142857142857</v>
      </c>
      <c r="Y13" s="107">
        <f t="shared" si="2"/>
        <v>0.83404255319148934</v>
      </c>
      <c r="Z13" s="107">
        <v>-0.8</v>
      </c>
    </row>
    <row r="14" spans="1:26" x14ac:dyDescent="0.3">
      <c r="Q14">
        <v>0.9</v>
      </c>
      <c r="R14">
        <f t="shared" si="3"/>
        <v>-1.4398935759452966E-2</v>
      </c>
      <c r="T14">
        <v>0.9</v>
      </c>
      <c r="U14" s="107">
        <f t="shared" si="0"/>
        <v>0.85106382978723405</v>
      </c>
      <c r="V14" s="108">
        <f t="shared" si="1"/>
        <v>-0.53354338176535876</v>
      </c>
      <c r="X14" s="107">
        <v>0.87866955555555548</v>
      </c>
      <c r="Y14" s="107">
        <f t="shared" si="2"/>
        <v>0.81929508274231666</v>
      </c>
      <c r="Z14" s="107">
        <v>-0.59</v>
      </c>
    </row>
    <row r="15" spans="1:26" ht="31.2" x14ac:dyDescent="0.3">
      <c r="F15" s="72" t="s">
        <v>158</v>
      </c>
      <c r="Q15">
        <v>0.89</v>
      </c>
      <c r="R15">
        <f t="shared" si="3"/>
        <v>-1.5531471771276938E-2</v>
      </c>
      <c r="T15">
        <v>0.89</v>
      </c>
      <c r="U15" s="107">
        <f t="shared" si="0"/>
        <v>0.83617021276595749</v>
      </c>
      <c r="V15" s="108">
        <f t="shared" si="1"/>
        <v>-0.53785132453322904</v>
      </c>
      <c r="X15" s="107">
        <v>0.85075879365079354</v>
      </c>
      <c r="Y15" s="107">
        <f t="shared" si="2"/>
        <v>0.77772586288416057</v>
      </c>
      <c r="Z15" s="107">
        <v>-0.85</v>
      </c>
    </row>
    <row r="16" spans="1:26" x14ac:dyDescent="0.3">
      <c r="F16" s="93">
        <f>IF(D2=1,AVERAGE(M9:N9),AVERAGE(M10:N10))</f>
        <v>134.8700066017978</v>
      </c>
      <c r="Q16">
        <v>0.88</v>
      </c>
      <c r="R16">
        <f t="shared" si="3"/>
        <v>-1.6667092455616605E-2</v>
      </c>
      <c r="T16">
        <v>0.88</v>
      </c>
      <c r="U16" s="107">
        <f t="shared" si="0"/>
        <v>0.82127659574468082</v>
      </c>
      <c r="V16" s="108">
        <f t="shared" si="1"/>
        <v>-0.54243390886409182</v>
      </c>
      <c r="X16" s="107">
        <v>0.84486756994965695</v>
      </c>
      <c r="Y16" s="107">
        <f t="shared" si="2"/>
        <v>0.76895169992502099</v>
      </c>
      <c r="Z16" s="107">
        <v>-0.44</v>
      </c>
    </row>
    <row r="17" spans="6:26" x14ac:dyDescent="0.3">
      <c r="F17" s="93"/>
      <c r="Q17">
        <v>0.87</v>
      </c>
      <c r="R17">
        <f t="shared" si="3"/>
        <v>-1.7809308428253783E-2</v>
      </c>
      <c r="T17">
        <v>0.87</v>
      </c>
      <c r="U17" s="107">
        <f t="shared" si="0"/>
        <v>0.80638297872340425</v>
      </c>
      <c r="V17" s="108">
        <f t="shared" si="1"/>
        <v>-0.54731206910003571</v>
      </c>
      <c r="X17" s="107">
        <v>0.81387467966433857</v>
      </c>
      <c r="Y17" s="107">
        <f t="shared" si="2"/>
        <v>0.72279207609582341</v>
      </c>
      <c r="Z17" s="107">
        <v>-0.46875</v>
      </c>
    </row>
    <row r="18" spans="6:26" x14ac:dyDescent="0.3">
      <c r="Q18">
        <v>0.86</v>
      </c>
      <c r="R18">
        <f t="shared" si="3"/>
        <v>-1.8961220781165768E-2</v>
      </c>
      <c r="T18">
        <v>0.86</v>
      </c>
      <c r="U18" s="107">
        <f t="shared" si="0"/>
        <v>0.79148936170212769</v>
      </c>
      <c r="V18" s="108">
        <f t="shared" si="1"/>
        <v>-0.55250860255135492</v>
      </c>
      <c r="X18" s="107">
        <v>0.81117146031746035</v>
      </c>
      <c r="Y18" s="107">
        <f t="shared" si="2"/>
        <v>0.71876600472813246</v>
      </c>
      <c r="Z18" s="107">
        <v>-0.45</v>
      </c>
    </row>
    <row r="19" spans="6:26" x14ac:dyDescent="0.3">
      <c r="Q19">
        <v>0.85</v>
      </c>
      <c r="R19">
        <f t="shared" si="3"/>
        <v>-2.01256379520738E-2</v>
      </c>
      <c r="T19">
        <v>0.85</v>
      </c>
      <c r="U19" s="107">
        <f t="shared" si="0"/>
        <v>0.77659574468085102</v>
      </c>
      <c r="V19" s="108">
        <f t="shared" si="1"/>
        <v>-0.55804835963717025</v>
      </c>
      <c r="X19" s="107">
        <v>0.80315771428571414</v>
      </c>
      <c r="Y19" s="107">
        <f t="shared" si="2"/>
        <v>0.70683063829787218</v>
      </c>
      <c r="Z19" s="107">
        <v>-0.64</v>
      </c>
    </row>
    <row r="20" spans="6:26" x14ac:dyDescent="0.3">
      <c r="Q20">
        <v>0.84</v>
      </c>
      <c r="R20">
        <f t="shared" si="3"/>
        <v>-2.1305159980113005E-2</v>
      </c>
      <c r="T20">
        <v>0.84</v>
      </c>
      <c r="U20" s="107">
        <f t="shared" si="0"/>
        <v>0.76170212765957435</v>
      </c>
      <c r="V20" s="108">
        <f t="shared" si="1"/>
        <v>-0.56395845597818284</v>
      </c>
      <c r="X20" s="107">
        <v>0.79599346394281323</v>
      </c>
      <c r="Y20" s="107">
        <f t="shared" si="2"/>
        <v>0.69616047821270055</v>
      </c>
      <c r="Z20" s="107">
        <v>-0.82499999999999996</v>
      </c>
    </row>
    <row r="21" spans="6:26" x14ac:dyDescent="0.3">
      <c r="Q21">
        <v>0.83</v>
      </c>
      <c r="R21">
        <f t="shared" si="3"/>
        <v>-2.2502241210645275E-2</v>
      </c>
      <c r="T21">
        <v>0.83</v>
      </c>
      <c r="U21" s="107">
        <f t="shared" si="0"/>
        <v>0.74680851063829778</v>
      </c>
      <c r="V21" s="108">
        <f t="shared" si="1"/>
        <v>-0.57026850927709605</v>
      </c>
      <c r="X21" s="107">
        <v>0.78594380789716978</v>
      </c>
      <c r="Y21" s="107">
        <f t="shared" si="2"/>
        <v>0.68119290537876354</v>
      </c>
      <c r="Z21" s="107">
        <v>-0.53125</v>
      </c>
    </row>
    <row r="22" spans="6:26" x14ac:dyDescent="0.3">
      <c r="Q22">
        <v>0.82</v>
      </c>
      <c r="R22">
        <f t="shared" si="3"/>
        <v>-2.3719238392952962E-2</v>
      </c>
      <c r="T22">
        <v>0.82</v>
      </c>
      <c r="U22" s="107">
        <f t="shared" si="0"/>
        <v>0.73191489361702122</v>
      </c>
      <c r="V22" s="108">
        <f t="shared" si="1"/>
        <v>-0.57701090422836587</v>
      </c>
      <c r="X22" s="107">
        <v>0.74534098412698424</v>
      </c>
      <c r="Y22" s="107">
        <f t="shared" si="2"/>
        <v>0.62072061465721062</v>
      </c>
      <c r="Z22" s="107">
        <v>-0.67</v>
      </c>
    </row>
    <row r="23" spans="6:26" x14ac:dyDescent="0.3">
      <c r="Q23">
        <v>0.81</v>
      </c>
      <c r="R23">
        <f t="shared" si="3"/>
        <v>-2.495844867828503E-2</v>
      </c>
      <c r="T23">
        <v>0.81</v>
      </c>
      <c r="U23" s="107">
        <f t="shared" si="0"/>
        <v>0.71702127659574466</v>
      </c>
      <c r="V23" s="108">
        <f t="shared" si="1"/>
        <v>-0.58422108916908622</v>
      </c>
      <c r="X23" s="107">
        <v>0.7359214499003266</v>
      </c>
      <c r="Y23" s="107">
        <f t="shared" si="2"/>
        <v>0.60669152112814606</v>
      </c>
      <c r="Z23" s="107">
        <v>-0.40625</v>
      </c>
    </row>
    <row r="24" spans="6:26" x14ac:dyDescent="0.3">
      <c r="Q24">
        <v>0.8</v>
      </c>
      <c r="R24">
        <f t="shared" si="3"/>
        <v>-2.6222140533672444E-2</v>
      </c>
      <c r="T24">
        <v>0.8</v>
      </c>
      <c r="U24" s="107">
        <f t="shared" si="0"/>
        <v>0.7021276595744681</v>
      </c>
      <c r="V24" s="108">
        <f t="shared" si="1"/>
        <v>-0.591937908728014</v>
      </c>
      <c r="X24" s="107">
        <v>0.67586047230085222</v>
      </c>
      <c r="Y24" s="107">
        <f t="shared" si="2"/>
        <v>0.51723900129914169</v>
      </c>
      <c r="Z24" s="107">
        <v>-0.58750000000000002</v>
      </c>
    </row>
    <row r="25" spans="6:26" x14ac:dyDescent="0.3">
      <c r="Q25">
        <v>0.79</v>
      </c>
      <c r="R25">
        <f t="shared" si="3"/>
        <v>-2.7512579645368497E-2</v>
      </c>
      <c r="T25">
        <v>0.79</v>
      </c>
      <c r="U25" s="107">
        <f t="shared" si="0"/>
        <v>0.68723404255319154</v>
      </c>
      <c r="V25" s="108">
        <f t="shared" si="1"/>
        <v>-0.6002039773631106</v>
      </c>
      <c r="X25" s="107">
        <v>0.64631104761904767</v>
      </c>
      <c r="Y25" s="107">
        <f t="shared" si="2"/>
        <v>0.47322921985815614</v>
      </c>
      <c r="Z25" s="107">
        <v>-0.75</v>
      </c>
    </row>
    <row r="26" spans="6:26" x14ac:dyDescent="0.3">
      <c r="Q26">
        <v>0.78</v>
      </c>
      <c r="R26">
        <f t="shared" si="3"/>
        <v>-2.883205127617024E-2</v>
      </c>
      <c r="T26">
        <v>0.78</v>
      </c>
      <c r="U26" s="107">
        <f t="shared" si="0"/>
        <v>0.67234042553191498</v>
      </c>
      <c r="V26" s="108">
        <f t="shared" si="1"/>
        <v>-0.60906609941511092</v>
      </c>
      <c r="X26" s="107">
        <v>0.64361953893063373</v>
      </c>
      <c r="Y26" s="107">
        <f t="shared" si="2"/>
        <v>0.46922058989668847</v>
      </c>
      <c r="Z26" s="107">
        <v>-0.52</v>
      </c>
    </row>
    <row r="27" spans="6:26" x14ac:dyDescent="0.3">
      <c r="Q27">
        <v>0.77</v>
      </c>
      <c r="R27">
        <f t="shared" si="3"/>
        <v>-3.0182880137556715E-2</v>
      </c>
      <c r="T27">
        <v>0.77</v>
      </c>
      <c r="U27" s="107">
        <f t="shared" si="0"/>
        <v>0.6574468085106383</v>
      </c>
      <c r="V27" s="108">
        <f t="shared" si="1"/>
        <v>-0.61857574216413236</v>
      </c>
      <c r="X27" s="107">
        <v>0.58678406259130833</v>
      </c>
      <c r="Y27" s="107">
        <f t="shared" si="2"/>
        <v>0.38457200811471459</v>
      </c>
      <c r="Z27" s="107">
        <v>-0.86875000000000002</v>
      </c>
    </row>
    <row r="28" spans="6:26" x14ac:dyDescent="0.3">
      <c r="Q28">
        <v>0.76</v>
      </c>
      <c r="R28">
        <f t="shared" si="3"/>
        <v>-3.156744856597473E-2</v>
      </c>
      <c r="T28">
        <v>0.76</v>
      </c>
      <c r="U28" s="107">
        <f t="shared" si="0"/>
        <v>0.64255319148936163</v>
      </c>
      <c r="V28" s="108">
        <f t="shared" si="1"/>
        <v>-0.62878956938044461</v>
      </c>
      <c r="X28" s="107">
        <v>0.58220682539682544</v>
      </c>
      <c r="Y28" s="107">
        <f t="shared" si="2"/>
        <v>0.37775484633569745</v>
      </c>
      <c r="Z28" s="107">
        <v>-0.81</v>
      </c>
    </row>
    <row r="29" spans="6:26" x14ac:dyDescent="0.3">
      <c r="Q29">
        <v>0.75</v>
      </c>
      <c r="R29">
        <f t="shared" si="3"/>
        <v>-3.2988213607235348E-2</v>
      </c>
      <c r="T29">
        <v>0.75</v>
      </c>
      <c r="U29" s="107">
        <f t="shared" si="0"/>
        <v>0.62765957446808507</v>
      </c>
      <c r="V29" s="108">
        <f t="shared" si="1"/>
        <v>-0.63977004403585913</v>
      </c>
      <c r="X29" s="107">
        <v>0.57066733333333342</v>
      </c>
      <c r="Y29" s="107">
        <f t="shared" si="2"/>
        <v>0.36056836879432641</v>
      </c>
      <c r="Z29" s="107">
        <v>-0.82916666666666672</v>
      </c>
    </row>
    <row r="30" spans="6:26" x14ac:dyDescent="0.3">
      <c r="Q30">
        <v>0.74</v>
      </c>
      <c r="R30">
        <f t="shared" si="3"/>
        <v>-3.4447723485449777E-2</v>
      </c>
      <c r="T30">
        <v>0.74</v>
      </c>
      <c r="U30" s="107">
        <f t="shared" si="0"/>
        <v>0.61276595744680851</v>
      </c>
      <c r="V30" s="108">
        <f t="shared" si="1"/>
        <v>-0.6515861102207402</v>
      </c>
      <c r="X30" s="107">
        <v>0.53013177777777776</v>
      </c>
      <c r="Y30" s="107">
        <f t="shared" si="2"/>
        <v>0.30019626477541361</v>
      </c>
      <c r="Z30" s="107">
        <v>-1.93</v>
      </c>
    </row>
    <row r="31" spans="6:26" x14ac:dyDescent="0.3">
      <c r="Q31">
        <v>0.73</v>
      </c>
      <c r="R31">
        <f t="shared" si="3"/>
        <v>-3.5948633845105112E-2</v>
      </c>
      <c r="T31">
        <v>0.73</v>
      </c>
      <c r="U31" s="107">
        <f t="shared" si="0"/>
        <v>0.59787234042553195</v>
      </c>
      <c r="V31" s="108">
        <f t="shared" si="1"/>
        <v>-0.66431396593186143</v>
      </c>
      <c r="X31" s="107">
        <v>0.51408289551799935</v>
      </c>
      <c r="Y31" s="107">
        <f t="shared" si="2"/>
        <v>0.27629367417574369</v>
      </c>
      <c r="Z31" s="107">
        <v>-0.84375</v>
      </c>
    </row>
    <row r="32" spans="6:26" x14ac:dyDescent="0.3">
      <c r="Q32">
        <v>0.72</v>
      </c>
      <c r="R32">
        <f t="shared" si="3"/>
        <v>-3.7493724094992367E-2</v>
      </c>
      <c r="T32">
        <v>0.72</v>
      </c>
      <c r="U32" s="107">
        <f t="shared" si="0"/>
        <v>0.58297872340425527</v>
      </c>
      <c r="V32" s="108">
        <f t="shared" si="1"/>
        <v>-0.67803794030463704</v>
      </c>
      <c r="X32" s="107">
        <v>0.50760974603174602</v>
      </c>
      <c r="Y32" s="107">
        <f t="shared" si="2"/>
        <v>0.26665281323877066</v>
      </c>
      <c r="Z32" s="107">
        <v>-1.5625</v>
      </c>
    </row>
    <row r="33" spans="17:26" x14ac:dyDescent="0.3">
      <c r="Q33">
        <v>0.71</v>
      </c>
      <c r="R33">
        <f t="shared" si="3"/>
        <v>-3.9085914143000243E-2</v>
      </c>
      <c r="T33">
        <v>0.71</v>
      </c>
      <c r="U33" s="107">
        <f t="shared" si="0"/>
        <v>0.56808510638297871</v>
      </c>
      <c r="V33" s="108">
        <f t="shared" si="1"/>
        <v>-0.6928514911157605</v>
      </c>
      <c r="X33" s="107">
        <v>0.49947582365233717</v>
      </c>
      <c r="Y33" s="107">
        <f t="shared" si="2"/>
        <v>0.25453846075879993</v>
      </c>
      <c r="Z33" s="107">
        <v>-1.68</v>
      </c>
    </row>
    <row r="34" spans="17:26" x14ac:dyDescent="0.3">
      <c r="Q34">
        <v>0.7</v>
      </c>
      <c r="R34">
        <f t="shared" si="3"/>
        <v>-4.0728281786131193E-2</v>
      </c>
      <c r="T34">
        <v>0.7</v>
      </c>
      <c r="U34" s="107">
        <f t="shared" si="0"/>
        <v>0.55319148936170204</v>
      </c>
      <c r="V34" s="108">
        <f t="shared" si="1"/>
        <v>-0.70885834104701573</v>
      </c>
      <c r="X34" s="107">
        <v>0.48709687024847076</v>
      </c>
      <c r="Y34" s="107">
        <f t="shared" si="2"/>
        <v>0.23610172164665866</v>
      </c>
      <c r="Z34" s="107">
        <v>-1.55</v>
      </c>
    </row>
    <row r="35" spans="17:26" x14ac:dyDescent="0.3">
      <c r="Q35">
        <v>0.69</v>
      </c>
      <c r="R35">
        <f t="shared" si="3"/>
        <v>-4.242408100705345E-2</v>
      </c>
      <c r="T35">
        <v>0.69</v>
      </c>
      <c r="U35" s="107">
        <f t="shared" si="0"/>
        <v>0.53829787234042548</v>
      </c>
      <c r="V35" s="108">
        <f t="shared" si="1"/>
        <v>-0.72617377436066977</v>
      </c>
      <c r="X35" s="107">
        <v>0.48212007213484542</v>
      </c>
      <c r="Y35" s="107">
        <f t="shared" si="2"/>
        <v>0.22868946913700383</v>
      </c>
      <c r="Z35" s="107">
        <v>-1.2625</v>
      </c>
    </row>
    <row r="36" spans="17:26" x14ac:dyDescent="0.3">
      <c r="Q36">
        <v>0.68</v>
      </c>
      <c r="R36">
        <f t="shared" si="3"/>
        <v>-4.4176761424815206E-2</v>
      </c>
      <c r="T36">
        <v>0.68</v>
      </c>
      <c r="U36" s="107">
        <f t="shared" si="0"/>
        <v>0.52340425531914903</v>
      </c>
      <c r="V36" s="108">
        <f t="shared" si="1"/>
        <v>-0.74492611939215969</v>
      </c>
      <c r="X36" s="107">
        <v>0.47849926984127</v>
      </c>
      <c r="Y36" s="107">
        <f t="shared" si="2"/>
        <v>0.22329678486997662</v>
      </c>
      <c r="Z36" s="107">
        <v>-2.8</v>
      </c>
    </row>
    <row r="37" spans="17:26" x14ac:dyDescent="0.3">
      <c r="Q37">
        <v>0.67</v>
      </c>
      <c r="R37">
        <f t="shared" si="3"/>
        <v>-4.5989989151568843E-2</v>
      </c>
      <c r="T37">
        <v>0.67</v>
      </c>
      <c r="U37" s="107">
        <f t="shared" si="0"/>
        <v>0.50851063829787235</v>
      </c>
      <c r="V37" s="108">
        <f t="shared" si="1"/>
        <v>-0.7652584467399044</v>
      </c>
      <c r="X37" s="107">
        <v>0.47659109431356622</v>
      </c>
      <c r="Y37" s="107">
        <f t="shared" si="2"/>
        <v>0.22045482131807748</v>
      </c>
      <c r="Z37" s="107">
        <v>-1.29375</v>
      </c>
    </row>
    <row r="38" spans="17:26" x14ac:dyDescent="0.3">
      <c r="Q38">
        <v>0.66</v>
      </c>
      <c r="R38">
        <f t="shared" si="3"/>
        <v>-4.7867669318429458E-2</v>
      </c>
      <c r="T38">
        <v>0.66</v>
      </c>
      <c r="U38" s="107">
        <f t="shared" si="0"/>
        <v>0.49361702127659579</v>
      </c>
      <c r="V38" s="108">
        <f t="shared" si="1"/>
        <v>-0.78733051837587098</v>
      </c>
      <c r="X38" s="107">
        <v>0.47085904834937559</v>
      </c>
      <c r="Y38" s="107">
        <f t="shared" si="2"/>
        <v>0.21191773158417637</v>
      </c>
      <c r="Z38" s="107">
        <v>-3.13</v>
      </c>
    </row>
    <row r="39" spans="17:26" x14ac:dyDescent="0.3">
      <c r="Q39">
        <v>0.65</v>
      </c>
      <c r="R39">
        <f t="shared" si="3"/>
        <v>-4.981397055151008E-2</v>
      </c>
      <c r="T39">
        <v>0.65</v>
      </c>
      <c r="U39" s="107">
        <f t="shared" si="0"/>
        <v>0.47872340425531912</v>
      </c>
      <c r="V39" s="108">
        <f t="shared" si="1"/>
        <v>-0.81132102929946925</v>
      </c>
      <c r="X39" s="107">
        <v>0.46662251501737012</v>
      </c>
      <c r="Y39" s="107">
        <f t="shared" si="2"/>
        <v>0.20560800108970023</v>
      </c>
      <c r="Z39" s="107">
        <v>-1.64</v>
      </c>
    </row>
    <row r="40" spans="17:26" x14ac:dyDescent="0.3">
      <c r="Q40">
        <v>0.64</v>
      </c>
      <c r="R40">
        <f t="shared" si="3"/>
        <v>-5.1833351703676409E-2</v>
      </c>
      <c r="T40">
        <v>0.64</v>
      </c>
      <c r="U40" s="107">
        <f t="shared" si="0"/>
        <v>0.46382978723404256</v>
      </c>
      <c r="V40" s="108">
        <f t="shared" si="1"/>
        <v>-0.83743019104003902</v>
      </c>
      <c r="X40" s="107">
        <v>0.4632715873015873</v>
      </c>
      <c r="Y40" s="107">
        <f t="shared" si="2"/>
        <v>0.20061725768321514</v>
      </c>
      <c r="Z40" s="107">
        <v>-3.6666666666666665</v>
      </c>
    </row>
    <row r="41" spans="17:26" x14ac:dyDescent="0.3">
      <c r="Q41">
        <v>0.63</v>
      </c>
      <c r="R41">
        <f t="shared" si="3"/>
        <v>-5.3930591178891908E-2</v>
      </c>
      <c r="T41">
        <v>0.63</v>
      </c>
      <c r="U41" s="107">
        <f t="shared" si="0"/>
        <v>0.44893617021276588</v>
      </c>
      <c r="V41" s="108">
        <f t="shared" si="1"/>
        <v>-0.86588271556227447</v>
      </c>
      <c r="X41" s="107">
        <v>0.46310828606949073</v>
      </c>
      <c r="Y41" s="107">
        <f t="shared" si="2"/>
        <v>0.20037404308222018</v>
      </c>
      <c r="Z41" s="107">
        <v>-2.58</v>
      </c>
    </row>
    <row r="42" spans="17:26" x14ac:dyDescent="0.3">
      <c r="Q42">
        <v>0.62</v>
      </c>
      <c r="R42">
        <f t="shared" si="3"/>
        <v>-5.6110819224694082E-2</v>
      </c>
      <c r="T42">
        <v>0.62</v>
      </c>
      <c r="U42" s="107">
        <f t="shared" si="0"/>
        <v>0.43404255319148943</v>
      </c>
      <c r="V42" s="108">
        <f t="shared" si="1"/>
        <v>-0.89693126929503397</v>
      </c>
      <c r="X42" s="107">
        <v>0.46026339682539685</v>
      </c>
      <c r="Y42" s="107">
        <f t="shared" si="2"/>
        <v>0.19613697399527186</v>
      </c>
      <c r="Z42" s="107">
        <v>-2.8</v>
      </c>
    </row>
    <row r="43" spans="17:26" x14ac:dyDescent="0.3">
      <c r="Q43">
        <v>0.61</v>
      </c>
      <c r="R43">
        <f t="shared" si="3"/>
        <v>-5.8379553615147121E-2</v>
      </c>
      <c r="T43">
        <v>0.61</v>
      </c>
      <c r="U43" s="107">
        <f t="shared" si="0"/>
        <v>0.41914893617021276</v>
      </c>
      <c r="V43" s="108">
        <f t="shared" si="1"/>
        <v>-0.93086048052339998</v>
      </c>
      <c r="X43" s="107">
        <v>0.45186077007111125</v>
      </c>
      <c r="Y43" s="107">
        <f t="shared" si="2"/>
        <v>0.18362242351016567</v>
      </c>
      <c r="Z43" s="107">
        <v>-2.6</v>
      </c>
    </row>
    <row r="44" spans="17:26" x14ac:dyDescent="0.3">
      <c r="Q44">
        <v>0.6</v>
      </c>
      <c r="R44">
        <f t="shared" si="3"/>
        <v>-6.0742739202622568E-2</v>
      </c>
      <c r="T44">
        <v>0.6</v>
      </c>
      <c r="U44" s="107">
        <f t="shared" si="0"/>
        <v>0.4042553191489362</v>
      </c>
      <c r="V44" s="108">
        <f t="shared" si="1"/>
        <v>-0.96799159980140348</v>
      </c>
      <c r="X44" s="107">
        <v>0.45108449789420596</v>
      </c>
      <c r="Y44" s="107">
        <f t="shared" si="2"/>
        <v>0.18246627345945565</v>
      </c>
      <c r="Z44" s="107">
        <v>-2.2124999999999999</v>
      </c>
    </row>
    <row r="45" spans="17:26" x14ac:dyDescent="0.3">
      <c r="Q45">
        <v>0.59</v>
      </c>
      <c r="R45">
        <f t="shared" si="3"/>
        <v>-6.320679188335554E-2</v>
      </c>
      <c r="T45">
        <v>0.59</v>
      </c>
      <c r="U45" s="107">
        <f t="shared" si="0"/>
        <v>0.38936170212765953</v>
      </c>
      <c r="V45" s="108">
        <f t="shared" si="1"/>
        <v>-1.0086879330411005</v>
      </c>
      <c r="X45" s="107">
        <v>0.45035302525277909</v>
      </c>
      <c r="Y45" s="107">
        <f t="shared" si="2"/>
        <v>0.18137684612116034</v>
      </c>
      <c r="Z45" s="107">
        <v>-1.89375</v>
      </c>
    </row>
    <row r="46" spans="17:26" x14ac:dyDescent="0.3">
      <c r="Q46">
        <v>0.57999999999999996</v>
      </c>
      <c r="R46">
        <f t="shared" si="3"/>
        <v>-6.5778647600645668E-2</v>
      </c>
      <c r="T46">
        <v>0.57999999999999996</v>
      </c>
      <c r="U46" s="107">
        <f t="shared" si="0"/>
        <v>0.37446808510638296</v>
      </c>
      <c r="V46" s="108">
        <f t="shared" si="1"/>
        <v>-1.053361191371037</v>
      </c>
      <c r="X46" s="107">
        <v>0.43980725889449074</v>
      </c>
      <c r="Y46" s="107">
        <f t="shared" si="2"/>
        <v>0.16567038558753944</v>
      </c>
      <c r="Z46" s="107">
        <v>-1.98</v>
      </c>
    </row>
    <row r="47" spans="17:26" x14ac:dyDescent="0.3">
      <c r="Q47">
        <v>0.56999999999999995</v>
      </c>
      <c r="R47">
        <f t="shared" si="3"/>
        <v>-6.8465817102981663E-2</v>
      </c>
      <c r="T47">
        <v>0.56999999999999995</v>
      </c>
      <c r="U47" s="107">
        <f t="shared" si="0"/>
        <v>0.35957446808510629</v>
      </c>
      <c r="V47" s="108">
        <f t="shared" si="1"/>
        <v>-1.1024789318169097</v>
      </c>
      <c r="X47" s="107">
        <v>0.43954355541411477</v>
      </c>
      <c r="Y47" s="107">
        <f t="shared" si="2"/>
        <v>0.16527763572314957</v>
      </c>
      <c r="Z47" s="107">
        <v>-1.16875</v>
      </c>
    </row>
    <row r="48" spans="17:26" x14ac:dyDescent="0.3">
      <c r="Q48">
        <v>0.56000000000000005</v>
      </c>
      <c r="R48">
        <f t="shared" si="3"/>
        <v>-7.1276447284927449E-2</v>
      </c>
      <c r="T48">
        <v>0.56000000000000005</v>
      </c>
      <c r="U48" s="107">
        <f t="shared" si="0"/>
        <v>0.34468085106382984</v>
      </c>
      <c r="V48" s="108">
        <f t="shared" si="1"/>
        <v>-1.1565732997118541</v>
      </c>
      <c r="X48" s="107">
        <v>0.43675668756400737</v>
      </c>
      <c r="Y48" s="107">
        <f t="shared" si="2"/>
        <v>0.16112698147830895</v>
      </c>
      <c r="Z48" s="107">
        <v>-2.1333333333333302</v>
      </c>
    </row>
    <row r="49" spans="17:26" x14ac:dyDescent="0.3">
      <c r="Q49">
        <v>0.55000000000000004</v>
      </c>
      <c r="R49">
        <f t="shared" si="3"/>
        <v>-7.4219390069584931E-2</v>
      </c>
      <c r="T49">
        <v>0.55000000000000004</v>
      </c>
      <c r="U49" s="107">
        <f t="shared" si="0"/>
        <v>0.32978723404255328</v>
      </c>
      <c r="V49" s="108">
        <f t="shared" si="1"/>
        <v>-1.21625132923901</v>
      </c>
      <c r="X49" s="107">
        <v>0.43554971428571432</v>
      </c>
      <c r="Y49" s="107">
        <f t="shared" si="2"/>
        <v>0.15932936170212764</v>
      </c>
      <c r="Z49" s="107">
        <v>-2.8458333333333332</v>
      </c>
    </row>
    <row r="50" spans="17:26" x14ac:dyDescent="0.3">
      <c r="Q50">
        <v>0.54</v>
      </c>
      <c r="R50">
        <f t="shared" si="3"/>
        <v>-7.7304279946868476E-2</v>
      </c>
      <c r="T50">
        <v>0.54</v>
      </c>
      <c r="U50" s="107">
        <f t="shared" si="0"/>
        <v>0.31489361702127661</v>
      </c>
      <c r="V50" s="108">
        <f t="shared" si="1"/>
        <v>-1.2822071148741847</v>
      </c>
      <c r="X50" s="107">
        <v>0.42502892264996206</v>
      </c>
      <c r="Y50" s="107">
        <f t="shared" si="2"/>
        <v>0.14366009756377329</v>
      </c>
      <c r="Z50" s="107">
        <v>-4.13</v>
      </c>
    </row>
    <row r="51" spans="17:26" x14ac:dyDescent="0.3">
      <c r="Q51">
        <v>0.53</v>
      </c>
      <c r="R51">
        <f t="shared" si="3"/>
        <v>-8.0541621466626967E-2</v>
      </c>
      <c r="T51">
        <v>0.53</v>
      </c>
      <c r="U51" s="107">
        <f t="shared" si="0"/>
        <v>0.30000000000000004</v>
      </c>
      <c r="V51" s="108">
        <f t="shared" si="1"/>
        <v>-1.3552362365908781</v>
      </c>
      <c r="X51" s="107">
        <v>0.4228395485908818</v>
      </c>
      <c r="Y51" s="107">
        <f t="shared" si="2"/>
        <v>0.14039932768854735</v>
      </c>
      <c r="Z51" s="107">
        <v>-4.26</v>
      </c>
    </row>
    <row r="52" spans="17:26" x14ac:dyDescent="0.3">
      <c r="Q52">
        <v>0.52</v>
      </c>
      <c r="R52">
        <f t="shared" si="3"/>
        <v>-8.3942888205926172E-2</v>
      </c>
      <c r="T52">
        <v>0.52</v>
      </c>
      <c r="U52" s="107">
        <f t="shared" si="0"/>
        <v>0.28510638297872337</v>
      </c>
      <c r="V52" s="108">
        <f t="shared" si="1"/>
        <v>-1.4362529091965408</v>
      </c>
      <c r="X52" s="107">
        <v>0.41940325560319275</v>
      </c>
      <c r="Y52" s="107">
        <f t="shared" si="2"/>
        <v>0.13528144451539359</v>
      </c>
      <c r="Z52" s="107">
        <v>-3.4199999999999995</v>
      </c>
    </row>
    <row r="53" spans="17:26" x14ac:dyDescent="0.3">
      <c r="Q53">
        <v>0.51</v>
      </c>
      <c r="R53">
        <f t="shared" si="3"/>
        <v>-8.7520634993084642E-2</v>
      </c>
      <c r="T53">
        <v>0.51</v>
      </c>
      <c r="U53" s="107">
        <f t="shared" si="0"/>
        <v>0.27021276595744692</v>
      </c>
      <c r="V53" s="108">
        <f t="shared" si="1"/>
        <v>-1.5263104358533697</v>
      </c>
      <c r="X53" s="107">
        <v>0.41777139736650337</v>
      </c>
      <c r="Y53" s="107">
        <f t="shared" si="2"/>
        <v>0.13285101735436666</v>
      </c>
      <c r="Z53" s="107">
        <v>-3.83</v>
      </c>
    </row>
    <row r="54" spans="17:26" x14ac:dyDescent="0.3">
      <c r="Q54">
        <v>0.5</v>
      </c>
      <c r="R54">
        <f t="shared" si="3"/>
        <v>-9.1288625486671701E-2</v>
      </c>
      <c r="T54">
        <v>0.5</v>
      </c>
      <c r="U54" s="107">
        <f t="shared" si="0"/>
        <v>0.25531914893617025</v>
      </c>
      <c r="V54" s="108">
        <f t="shared" si="1"/>
        <v>-1.6266256838944149</v>
      </c>
      <c r="X54" s="107">
        <v>0.41632372838141385</v>
      </c>
      <c r="Y54" s="107">
        <f t="shared" si="2"/>
        <v>0.13069491461061644</v>
      </c>
      <c r="Z54" s="107">
        <v>-3.33</v>
      </c>
    </row>
    <row r="55" spans="17:26" x14ac:dyDescent="0.3">
      <c r="Q55">
        <v>0.49</v>
      </c>
      <c r="R55">
        <f t="shared" si="3"/>
        <v>-9.526197758723963E-2</v>
      </c>
      <c r="T55">
        <v>0.49</v>
      </c>
      <c r="U55" s="107">
        <f t="shared" si="0"/>
        <v>0.24042553191489358</v>
      </c>
      <c r="V55" s="108">
        <f t="shared" si="1"/>
        <v>-1.7386084755694828</v>
      </c>
      <c r="X55" s="107">
        <v>0.3981039850965985</v>
      </c>
      <c r="Y55" s="107">
        <f t="shared" si="2"/>
        <v>0.10355912673961476</v>
      </c>
      <c r="Z55" s="107">
        <v>-3.55</v>
      </c>
    </row>
    <row r="56" spans="17:26" x14ac:dyDescent="0.3">
      <c r="Q56">
        <v>0.48</v>
      </c>
      <c r="R56">
        <f t="shared" si="3"/>
        <v>-9.9457329617567786E-2</v>
      </c>
      <c r="T56">
        <v>0.48</v>
      </c>
      <c r="U56" s="107">
        <f t="shared" si="0"/>
        <v>0.22553191489361701</v>
      </c>
      <c r="V56" s="108">
        <f t="shared" si="1"/>
        <v>-1.8638970079709527</v>
      </c>
      <c r="X56" s="107">
        <v>0.39647335793660093</v>
      </c>
      <c r="Y56" s="107">
        <f t="shared" si="2"/>
        <v>0.1011305330970651</v>
      </c>
      <c r="Z56" s="107">
        <v>-3.1687500000000002</v>
      </c>
    </row>
    <row r="57" spans="17:26" x14ac:dyDescent="0.3">
      <c r="Q57">
        <v>0.47</v>
      </c>
      <c r="R57">
        <f t="shared" si="3"/>
        <v>-0.1038930307618339</v>
      </c>
      <c r="T57">
        <v>0.47</v>
      </c>
      <c r="U57" s="107">
        <f t="shared" si="0"/>
        <v>0.21063829787234034</v>
      </c>
      <c r="V57" s="108">
        <f t="shared" si="1"/>
        <v>-2.0044006991216263</v>
      </c>
      <c r="X57" s="107">
        <v>0.39116322090644995</v>
      </c>
      <c r="Y57" s="107">
        <f t="shared" si="2"/>
        <v>9.3221818371308496E-2</v>
      </c>
      <c r="Z57" s="107">
        <v>-4.0687499999999996</v>
      </c>
    </row>
    <row r="58" spans="17:26" x14ac:dyDescent="0.3">
      <c r="Q58">
        <v>0.46</v>
      </c>
      <c r="R58">
        <f t="shared" si="3"/>
        <v>-0.10858935992828597</v>
      </c>
      <c r="T58">
        <v>0.46</v>
      </c>
      <c r="U58" s="107">
        <f t="shared" si="0"/>
        <v>0.19574468085106378</v>
      </c>
      <c r="V58" s="108">
        <f t="shared" si="1"/>
        <v>-2.1623522196655083</v>
      </c>
    </row>
    <row r="59" spans="17:26" x14ac:dyDescent="0.3">
      <c r="Q59">
        <v>0.45</v>
      </c>
      <c r="R59">
        <f t="shared" si="3"/>
        <v>-0.11356877802264528</v>
      </c>
      <c r="T59">
        <v>0.45</v>
      </c>
      <c r="U59" s="107">
        <f t="shared" si="0"/>
        <v>0.18085106382978711</v>
      </c>
      <c r="V59" s="108">
        <f t="shared" si="1"/>
        <v>-2.340370936625336</v>
      </c>
    </row>
    <row r="60" spans="17:26" x14ac:dyDescent="0.3">
      <c r="Q60">
        <v>0.44</v>
      </c>
      <c r="R60">
        <f t="shared" si="3"/>
        <v>-0.11885621962744013</v>
      </c>
      <c r="T60">
        <v>0.44</v>
      </c>
      <c r="U60" s="107">
        <f t="shared" si="0"/>
        <v>0.16595744680851054</v>
      </c>
      <c r="V60" s="108">
        <f t="shared" si="1"/>
        <v>-2.5415406006201162</v>
      </c>
    </row>
    <row r="61" spans="17:26" x14ac:dyDescent="0.3">
      <c r="Q61">
        <v>0.42999999999999899</v>
      </c>
      <c r="R61">
        <f t="shared" si="3"/>
        <v>-0.1244794313227984</v>
      </c>
      <c r="T61">
        <v>0.42999999999999899</v>
      </c>
      <c r="U61" s="107">
        <f t="shared" si="0"/>
        <v>0.15106382978723265</v>
      </c>
      <c r="V61" s="108">
        <f t="shared" si="1"/>
        <v>-2.7695048958086557</v>
      </c>
    </row>
    <row r="62" spans="17:26" x14ac:dyDescent="0.3">
      <c r="Q62">
        <v>0.41999999999999899</v>
      </c>
      <c r="R62">
        <f t="shared" si="3"/>
        <v>-0.1304693654173037</v>
      </c>
      <c r="T62">
        <v>0.41999999999999899</v>
      </c>
      <c r="U62" s="107">
        <f t="shared" si="0"/>
        <v>0.13617021276595609</v>
      </c>
      <c r="V62" s="108">
        <f t="shared" si="1"/>
        <v>-3.0285855038631238</v>
      </c>
    </row>
    <row r="63" spans="17:26" x14ac:dyDescent="0.3">
      <c r="Q63">
        <v>0.40999999999999898</v>
      </c>
      <c r="R63">
        <f t="shared" si="3"/>
        <v>-0.13686063976134979</v>
      </c>
      <c r="T63">
        <v>0.40999999999999898</v>
      </c>
      <c r="U63" s="107">
        <f t="shared" si="0"/>
        <v>0.12127659574467942</v>
      </c>
      <c r="V63" s="108">
        <f t="shared" si="1"/>
        <v>-3.3239286932644365</v>
      </c>
    </row>
    <row r="64" spans="17:26" x14ac:dyDescent="0.3">
      <c r="Q64">
        <v>0.39999999999999902</v>
      </c>
      <c r="R64">
        <f t="shared" si="3"/>
        <v>-0.1436920766912119</v>
      </c>
      <c r="T64">
        <v>0.39999999999999902</v>
      </c>
      <c r="U64" s="107">
        <f t="shared" si="0"/>
        <v>0.10638297872340285</v>
      </c>
      <c r="V64" s="108">
        <f t="shared" si="1"/>
        <v>-3.6616882486085465</v>
      </c>
    </row>
    <row r="65" spans="17:22" x14ac:dyDescent="0.3">
      <c r="Q65">
        <v>0.38999999999999901</v>
      </c>
      <c r="R65">
        <f t="shared" si="3"/>
        <v>-0.15100733713210082</v>
      </c>
      <c r="T65">
        <v>0.38999999999999901</v>
      </c>
      <c r="U65" s="107">
        <f t="shared" si="0"/>
        <v>9.1489361702126293E-2</v>
      </c>
      <c r="V65" s="108">
        <f t="shared" si="1"/>
        <v>-4.0492549617062332</v>
      </c>
    </row>
    <row r="66" spans="17:22" x14ac:dyDescent="0.3">
      <c r="Q66">
        <v>0.37999999999999901</v>
      </c>
      <c r="R66">
        <f t="shared" si="3"/>
        <v>-0.15885566964650358</v>
      </c>
      <c r="T66">
        <v>0.37999999999999901</v>
      </c>
      <c r="U66" s="107">
        <f t="shared" si="0"/>
        <v>7.6595744680849509E-2</v>
      </c>
      <c r="V66" s="108">
        <f t="shared" si="1"/>
        <v>-4.4955461412587745</v>
      </c>
    </row>
    <row r="67" spans="17:22" x14ac:dyDescent="0.3">
      <c r="Q67">
        <v>0.369999999999999</v>
      </c>
      <c r="R67">
        <f t="shared" si="3"/>
        <v>-0.16729279898008331</v>
      </c>
      <c r="T67">
        <v>0.369999999999999</v>
      </c>
      <c r="U67" s="107">
        <f t="shared" si="0"/>
        <v>6.1702127659572947E-2</v>
      </c>
      <c r="V67" s="108">
        <f t="shared" si="1"/>
        <v>-5.0113729769633899</v>
      </c>
    </row>
    <row r="68" spans="17:22" x14ac:dyDescent="0.3">
      <c r="Q68">
        <v>0.35999999999999899</v>
      </c>
      <c r="R68">
        <f t="shared" si="3"/>
        <v>-0.17638198473748432</v>
      </c>
      <c r="T68">
        <v>0.35999999999999899</v>
      </c>
      <c r="U68" s="107">
        <f t="shared" si="0"/>
        <v>4.6808510638296386E-2</v>
      </c>
      <c r="V68" s="108">
        <f t="shared" si="1"/>
        <v>-5.6099095666311669</v>
      </c>
    </row>
    <row r="69" spans="17:22" x14ac:dyDescent="0.3">
      <c r="Q69">
        <v>0.34999999999999898</v>
      </c>
      <c r="R69">
        <f t="shared" ref="R69:R99" si="4">-((Q69^(-1/(1-1/$B$9))-1)^(1/$B$9))/$B$8/10000</f>
        <v>-0.18619528862530801</v>
      </c>
      <c r="T69">
        <v>0.34999999999999898</v>
      </c>
      <c r="U69" s="107">
        <f t="shared" ref="U69" si="5">1-(($T$1*(1-T69))/($T$1-$U$1))</f>
        <v>3.1914893617019713E-2</v>
      </c>
      <c r="V69" s="108">
        <f t="shared" ref="V69:V99" si="6">-0.052*(T69^-4.5)-0.45</f>
        <v>-6.3072956262735085</v>
      </c>
    </row>
    <row r="70" spans="17:22" x14ac:dyDescent="0.3">
      <c r="Q70">
        <v>0.33999999999999903</v>
      </c>
      <c r="R70">
        <f t="shared" si="4"/>
        <v>-0.19681509878443731</v>
      </c>
      <c r="T70">
        <v>0.33999999999999903</v>
      </c>
      <c r="U70" s="107">
        <f t="shared" si="0"/>
        <v>1.7021276595743151E-2</v>
      </c>
      <c r="V70" s="108">
        <f t="shared" si="6"/>
        <v>-7.1234162870794293</v>
      </c>
    </row>
    <row r="71" spans="17:22" x14ac:dyDescent="0.3">
      <c r="Q71">
        <v>0.32999999999999902</v>
      </c>
      <c r="R71">
        <f t="shared" si="4"/>
        <v>-0.20833597285512279</v>
      </c>
      <c r="T71">
        <v>0.32999999999999902</v>
      </c>
      <c r="U71" s="107">
        <f t="shared" si="0"/>
        <v>2.1276595744665894E-3</v>
      </c>
      <c r="V71" s="108">
        <f t="shared" si="6"/>
        <v>-8.0829183054321518</v>
      </c>
    </row>
    <row r="72" spans="17:22" x14ac:dyDescent="0.3">
      <c r="Q72">
        <v>0.31999999999999901</v>
      </c>
      <c r="R72">
        <f t="shared" si="4"/>
        <v>-0.22086687861483942</v>
      </c>
      <c r="U72" s="107"/>
      <c r="V72" s="106"/>
    </row>
    <row r="73" spans="17:22" x14ac:dyDescent="0.3">
      <c r="Q73">
        <v>0.309999999999999</v>
      </c>
      <c r="R73">
        <f t="shared" si="4"/>
        <v>-0.23453393374104484</v>
      </c>
      <c r="V73" s="106"/>
    </row>
    <row r="74" spans="17:22" x14ac:dyDescent="0.3">
      <c r="Q74">
        <v>0.29999999999999899</v>
      </c>
      <c r="R74">
        <f t="shared" si="4"/>
        <v>-0.24948377649345665</v>
      </c>
      <c r="V74" s="106"/>
    </row>
    <row r="75" spans="17:22" x14ac:dyDescent="0.3">
      <c r="Q75">
        <v>0.28999999999999898</v>
      </c>
      <c r="R75">
        <f t="shared" si="4"/>
        <v>-0.2658877397302668</v>
      </c>
      <c r="V75" s="106"/>
    </row>
    <row r="76" spans="17:22" x14ac:dyDescent="0.3">
      <c r="Q76">
        <v>0.27999999999999903</v>
      </c>
      <c r="R76">
        <f t="shared" si="4"/>
        <v>-0.28394705573507079</v>
      </c>
      <c r="V76" s="106"/>
    </row>
    <row r="77" spans="17:22" x14ac:dyDescent="0.3">
      <c r="Q77">
        <v>0.26999999999999902</v>
      </c>
      <c r="R77">
        <f t="shared" si="4"/>
        <v>-0.30389939470637939</v>
      </c>
      <c r="V77" s="106"/>
    </row>
    <row r="78" spans="17:22" x14ac:dyDescent="0.3">
      <c r="Q78">
        <v>0.25999999999999901</v>
      </c>
      <c r="R78">
        <f t="shared" si="4"/>
        <v>-0.32602714402751032</v>
      </c>
      <c r="V78" s="106"/>
    </row>
    <row r="79" spans="17:22" x14ac:dyDescent="0.3">
      <c r="Q79">
        <v>0.249999999999999</v>
      </c>
      <c r="R79">
        <f t="shared" si="4"/>
        <v>-0.35066798128730409</v>
      </c>
      <c r="V79" s="106"/>
    </row>
    <row r="80" spans="17:22" x14ac:dyDescent="0.3">
      <c r="Q80">
        <v>0.23999999999999899</v>
      </c>
      <c r="R80">
        <f t="shared" si="4"/>
        <v>-0.37822850050937207</v>
      </c>
      <c r="V80" s="106"/>
    </row>
    <row r="81" spans="17:22" x14ac:dyDescent="0.3">
      <c r="Q81">
        <v>0.22999999999999901</v>
      </c>
      <c r="R81">
        <f t="shared" si="4"/>
        <v>-0.40920194716849995</v>
      </c>
      <c r="V81" s="106"/>
    </row>
    <row r="82" spans="17:22" x14ac:dyDescent="0.3">
      <c r="Q82">
        <v>0.219999999999999</v>
      </c>
      <c r="R82">
        <f t="shared" si="4"/>
        <v>-0.44419154817586776</v>
      </c>
      <c r="V82" s="106"/>
    </row>
    <row r="83" spans="17:22" x14ac:dyDescent="0.3">
      <c r="Q83">
        <v>0.20999999999999899</v>
      </c>
      <c r="R83">
        <f t="shared" si="4"/>
        <v>-0.48394155864756533</v>
      </c>
      <c r="V83" s="106"/>
    </row>
    <row r="84" spans="17:22" x14ac:dyDescent="0.3">
      <c r="Q84">
        <v>0.19999999999999901</v>
      </c>
      <c r="R84">
        <f t="shared" si="4"/>
        <v>-0.52937910096348351</v>
      </c>
      <c r="V84" s="106"/>
    </row>
    <row r="85" spans="17:22" x14ac:dyDescent="0.3">
      <c r="Q85">
        <v>0.189999999999999</v>
      </c>
      <c r="R85">
        <f t="shared" si="4"/>
        <v>-0.58167132811900824</v>
      </c>
      <c r="V85" s="106"/>
    </row>
    <row r="86" spans="17:22" x14ac:dyDescent="0.3">
      <c r="Q86">
        <v>0.17999999999999899</v>
      </c>
      <c r="R86">
        <f t="shared" si="4"/>
        <v>-0.64230471126343525</v>
      </c>
      <c r="V86" s="106"/>
    </row>
    <row r="87" spans="17:22" x14ac:dyDescent="0.3">
      <c r="Q87">
        <v>0.16999999999999901</v>
      </c>
      <c r="R87">
        <f t="shared" si="4"/>
        <v>-0.7131968584967856</v>
      </c>
      <c r="V87" s="106"/>
    </row>
    <row r="88" spans="17:22" x14ac:dyDescent="0.3">
      <c r="Q88">
        <v>0.159999999999999</v>
      </c>
      <c r="R88">
        <f t="shared" si="4"/>
        <v>-0.79685714543864672</v>
      </c>
      <c r="V88" s="106"/>
    </row>
    <row r="89" spans="17:22" x14ac:dyDescent="0.3">
      <c r="Q89">
        <v>0.149999999999999</v>
      </c>
      <c r="R89">
        <f t="shared" si="4"/>
        <v>-0.8966222533523176</v>
      </c>
      <c r="V89" s="106"/>
    </row>
    <row r="90" spans="17:22" x14ac:dyDescent="0.3">
      <c r="Q90">
        <v>0.13999999999999899</v>
      </c>
      <c r="R90">
        <f t="shared" si="4"/>
        <v>-1.0170095953692699</v>
      </c>
      <c r="V90" s="106"/>
    </row>
    <row r="91" spans="17:22" x14ac:dyDescent="0.3">
      <c r="Q91">
        <v>0.12999999999999901</v>
      </c>
      <c r="R91">
        <f t="shared" si="4"/>
        <v>-1.164261617705137</v>
      </c>
      <c r="V91" s="106"/>
    </row>
    <row r="92" spans="17:22" x14ac:dyDescent="0.3">
      <c r="Q92">
        <v>0.119999999999999</v>
      </c>
      <c r="R92">
        <f t="shared" si="4"/>
        <v>-1.347209286222373</v>
      </c>
      <c r="V92" s="106"/>
    </row>
    <row r="93" spans="17:22" x14ac:dyDescent="0.3">
      <c r="Q93">
        <v>0.109999999999999</v>
      </c>
      <c r="R93">
        <f t="shared" si="4"/>
        <v>-1.5786894433834753</v>
      </c>
      <c r="V93" s="106"/>
    </row>
    <row r="94" spans="17:22" x14ac:dyDescent="0.3">
      <c r="Q94">
        <v>9.9999999999999006E-2</v>
      </c>
      <c r="R94">
        <f t="shared" si="4"/>
        <v>-1.8779653979213642</v>
      </c>
      <c r="V94" s="106"/>
    </row>
    <row r="95" spans="17:22" x14ac:dyDescent="0.3">
      <c r="Q95">
        <v>8.9999999999998997E-2</v>
      </c>
      <c r="R95">
        <f t="shared" si="4"/>
        <v>-2.2750585243243866</v>
      </c>
      <c r="V95" s="106"/>
    </row>
    <row r="96" spans="17:22" x14ac:dyDescent="0.3">
      <c r="Q96">
        <v>7.9999999999999002E-2</v>
      </c>
      <c r="R96">
        <f t="shared" si="4"/>
        <v>-2.8189452102924837</v>
      </c>
      <c r="V96" s="106"/>
    </row>
    <row r="97" spans="17:22" x14ac:dyDescent="0.3">
      <c r="Q97">
        <v>6.9999999999998994E-2</v>
      </c>
      <c r="R97">
        <f t="shared" si="4"/>
        <v>-3.5941632543926163</v>
      </c>
      <c r="V97" s="106"/>
    </row>
    <row r="98" spans="17:22" x14ac:dyDescent="0.3">
      <c r="Q98">
        <v>5.9999999999999103E-2</v>
      </c>
      <c r="R98">
        <f t="shared" si="4"/>
        <v>-4.7574494147221529</v>
      </c>
      <c r="V98" s="106"/>
    </row>
    <row r="99" spans="17:22" x14ac:dyDescent="0.3">
      <c r="Q99">
        <v>4.9999999999998997E-2</v>
      </c>
      <c r="R99">
        <f t="shared" si="4"/>
        <v>-6.627971759821726</v>
      </c>
      <c r="V99" s="106"/>
    </row>
  </sheetData>
  <mergeCells count="7">
    <mergeCell ref="T2:V2"/>
    <mergeCell ref="X2:Z2"/>
    <mergeCell ref="F16:F17"/>
    <mergeCell ref="I1:O1"/>
    <mergeCell ref="Q2:R2"/>
    <mergeCell ref="F1:H1"/>
    <mergeCell ref="F7:N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7" workbookViewId="0">
      <selection activeCell="T56" sqref="T56"/>
    </sheetView>
  </sheetViews>
  <sheetFormatPr baseColWidth="10" defaultRowHeight="15.6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4" sqref="N34"/>
    </sheetView>
  </sheetViews>
  <sheetFormatPr baseColWidth="10" defaultRowHeight="15.6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3" sqref="N33"/>
    </sheetView>
  </sheetViews>
  <sheetFormatPr baseColWidth="10" defaultRowHeight="15.6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zoomScale="81" workbookViewId="0">
      <selection activeCell="F34" sqref="F34"/>
    </sheetView>
  </sheetViews>
  <sheetFormatPr baseColWidth="10" defaultRowHeight="15.6" x14ac:dyDescent="0.3"/>
  <cols>
    <col min="2" max="2" width="21" customWidth="1"/>
    <col min="3" max="3" width="14.69921875" bestFit="1" customWidth="1"/>
    <col min="4" max="4" width="13.796875" bestFit="1" customWidth="1"/>
    <col min="5" max="5" width="38" customWidth="1"/>
    <col min="6" max="6" width="31" customWidth="1"/>
    <col min="16" max="16" width="15" bestFit="1" customWidth="1"/>
  </cols>
  <sheetData>
    <row r="1" spans="1:22" ht="16.2" thickBot="1" x14ac:dyDescent="0.35">
      <c r="A1" s="3"/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</row>
    <row r="2" spans="1:22" ht="18.600000000000001" thickBot="1" x14ac:dyDescent="0.4">
      <c r="A2" s="6" t="s">
        <v>16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P2" s="15" t="s">
        <v>94</v>
      </c>
      <c r="Q2" s="16" t="s">
        <v>161</v>
      </c>
      <c r="R2" s="17" t="s">
        <v>162</v>
      </c>
      <c r="S2" s="74" t="s">
        <v>163</v>
      </c>
      <c r="T2" s="17" t="s">
        <v>98</v>
      </c>
      <c r="U2" s="75" t="s">
        <v>164</v>
      </c>
      <c r="V2" s="18" t="s">
        <v>100</v>
      </c>
    </row>
    <row r="3" spans="1:22" ht="16.2" thickBot="1" x14ac:dyDescent="0.35">
      <c r="A3" s="6" t="s">
        <v>24</v>
      </c>
      <c r="B3" s="9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9" t="s">
        <v>30</v>
      </c>
      <c r="H3" s="9"/>
      <c r="O3" s="100" t="s">
        <v>165</v>
      </c>
      <c r="P3" s="19" t="s">
        <v>109</v>
      </c>
      <c r="Q3" s="20">
        <v>0.375</v>
      </c>
      <c r="R3" s="20">
        <v>5.2999999999999999E-2</v>
      </c>
      <c r="S3" s="20">
        <v>3.5200000000000001E-3</v>
      </c>
      <c r="T3" s="20">
        <v>3.177</v>
      </c>
      <c r="U3" s="20">
        <v>130.80000000000001</v>
      </c>
      <c r="V3" s="20">
        <v>0.5</v>
      </c>
    </row>
    <row r="4" spans="1:22" ht="16.2" thickBot="1" x14ac:dyDescent="0.35">
      <c r="A4" s="6" t="s">
        <v>31</v>
      </c>
      <c r="B4" s="10">
        <v>4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0"/>
      <c r="O4" s="100"/>
      <c r="P4" s="19" t="s">
        <v>110</v>
      </c>
      <c r="Q4" s="20">
        <v>0.45900000000000002</v>
      </c>
      <c r="R4" s="20">
        <v>9.8000000000000004E-2</v>
      </c>
      <c r="S4" s="20">
        <v>1.4999999999999999E-2</v>
      </c>
      <c r="T4" s="20">
        <v>1.2529999999999999</v>
      </c>
      <c r="U4" s="20">
        <v>1.69</v>
      </c>
      <c r="V4" s="20">
        <v>0.5</v>
      </c>
    </row>
    <row r="5" spans="1:22" ht="16.2" thickBot="1" x14ac:dyDescent="0.35">
      <c r="A5" s="6" t="s">
        <v>37</v>
      </c>
      <c r="B5" s="9"/>
      <c r="C5" s="9"/>
      <c r="D5" s="9"/>
      <c r="E5" s="9"/>
      <c r="F5" s="9"/>
      <c r="G5" s="9"/>
      <c r="H5" s="9"/>
      <c r="O5" s="100"/>
      <c r="P5" s="19" t="s">
        <v>111</v>
      </c>
      <c r="Q5" s="21">
        <v>0.39900000000000002</v>
      </c>
      <c r="R5" s="21">
        <v>6.0999999999999999E-2</v>
      </c>
      <c r="S5" s="21">
        <v>1.11E-2</v>
      </c>
      <c r="T5" s="21">
        <v>1.472</v>
      </c>
      <c r="U5" s="21">
        <v>12.7</v>
      </c>
      <c r="V5" s="21">
        <v>0.5</v>
      </c>
    </row>
    <row r="6" spans="1:22" ht="16.2" thickBot="1" x14ac:dyDescent="0.35">
      <c r="A6" s="6" t="s">
        <v>38</v>
      </c>
      <c r="B6" s="10"/>
      <c r="C6" s="10"/>
      <c r="D6" s="10"/>
      <c r="E6" s="10"/>
      <c r="F6" s="10"/>
      <c r="G6" s="10"/>
      <c r="H6" s="10"/>
      <c r="O6" s="100"/>
      <c r="P6" s="22" t="s">
        <v>112</v>
      </c>
      <c r="Q6" s="21">
        <v>0.39</v>
      </c>
      <c r="R6" s="21">
        <v>4.9000000000000002E-2</v>
      </c>
      <c r="S6" s="21">
        <v>3.4799999999999998E-2</v>
      </c>
      <c r="T6" s="21">
        <v>1.746</v>
      </c>
      <c r="U6" s="21">
        <v>4.383</v>
      </c>
      <c r="V6" s="21">
        <v>0.5</v>
      </c>
    </row>
    <row r="7" spans="1:22" ht="16.2" thickBot="1" x14ac:dyDescent="0.35">
      <c r="A7" s="6" t="s">
        <v>39</v>
      </c>
      <c r="B7" s="9" t="s">
        <v>40</v>
      </c>
      <c r="C7" s="9" t="s">
        <v>40</v>
      </c>
      <c r="D7" s="9" t="s">
        <v>41</v>
      </c>
      <c r="E7" s="9" t="s">
        <v>42</v>
      </c>
      <c r="F7" s="9">
        <v>6</v>
      </c>
      <c r="G7" s="9" t="s">
        <v>43</v>
      </c>
      <c r="H7" s="9"/>
      <c r="O7" s="26"/>
      <c r="P7" s="23" t="s">
        <v>113</v>
      </c>
      <c r="Q7" s="24">
        <v>0.5</v>
      </c>
      <c r="R7" s="25">
        <v>9.8000000000000004E-2</v>
      </c>
      <c r="S7" s="25">
        <v>3.5000000000000001E-3</v>
      </c>
      <c r="T7" s="25">
        <v>1.55</v>
      </c>
      <c r="U7" s="25">
        <v>1.69</v>
      </c>
      <c r="V7" s="25">
        <v>0.5</v>
      </c>
    </row>
    <row r="8" spans="1:22" ht="16.2" thickBot="1" x14ac:dyDescent="0.35">
      <c r="A8" s="8" t="s">
        <v>44</v>
      </c>
      <c r="B8" s="10">
        <v>224</v>
      </c>
      <c r="C8" s="11" t="s">
        <v>45</v>
      </c>
      <c r="D8" s="10">
        <v>220</v>
      </c>
      <c r="E8" s="10">
        <v>102</v>
      </c>
      <c r="F8" s="10"/>
      <c r="G8" s="11" t="s">
        <v>46</v>
      </c>
      <c r="H8" s="10"/>
      <c r="O8" s="26"/>
      <c r="P8" s="30" t="s">
        <v>124</v>
      </c>
      <c r="Q8" s="31">
        <v>0.28000000000000003</v>
      </c>
      <c r="R8" s="31">
        <v>0.1</v>
      </c>
      <c r="S8" s="31">
        <v>5.0000000000000001E-4</v>
      </c>
      <c r="T8" s="31">
        <v>2</v>
      </c>
      <c r="U8" s="32">
        <v>5</v>
      </c>
      <c r="V8" s="19">
        <v>0.5</v>
      </c>
    </row>
    <row r="9" spans="1:22" ht="16.2" thickBot="1" x14ac:dyDescent="0.35">
      <c r="A9" s="6" t="s">
        <v>47</v>
      </c>
      <c r="B9" s="9" t="s">
        <v>48</v>
      </c>
      <c r="C9" s="12" t="s">
        <v>49</v>
      </c>
      <c r="D9" s="9" t="s">
        <v>48</v>
      </c>
      <c r="E9" s="9" t="s">
        <v>50</v>
      </c>
      <c r="F9" s="9"/>
      <c r="G9" s="12" t="s">
        <v>51</v>
      </c>
      <c r="H9" s="9"/>
    </row>
    <row r="10" spans="1:22" ht="109.8" thickBot="1" x14ac:dyDescent="0.35">
      <c r="A10" s="6" t="s">
        <v>52</v>
      </c>
      <c r="B10" s="10" t="s">
        <v>53</v>
      </c>
      <c r="C10" s="11" t="s">
        <v>54</v>
      </c>
      <c r="D10" s="10">
        <v>11</v>
      </c>
      <c r="E10" s="11" t="s">
        <v>55</v>
      </c>
      <c r="F10" s="10"/>
      <c r="G10" s="11" t="s">
        <v>56</v>
      </c>
      <c r="H10" s="10"/>
      <c r="O10" s="76" t="s">
        <v>166</v>
      </c>
      <c r="P10" s="19" t="s">
        <v>109</v>
      </c>
      <c r="Q10" s="19">
        <v>0.43</v>
      </c>
      <c r="R10" s="19">
        <v>4.4999999999999998E-2</v>
      </c>
      <c r="S10" s="19">
        <v>0.14499999999999999</v>
      </c>
      <c r="T10" s="19">
        <v>2.68</v>
      </c>
      <c r="U10" s="19">
        <v>399.68796033994334</v>
      </c>
      <c r="V10" s="25">
        <v>0.5</v>
      </c>
    </row>
    <row r="11" spans="1:22" ht="31.8" thickBot="1" x14ac:dyDescent="0.35">
      <c r="A11" s="8" t="s">
        <v>57</v>
      </c>
      <c r="B11" s="12">
        <v>613</v>
      </c>
      <c r="C11" s="12">
        <v>554</v>
      </c>
      <c r="D11" s="12">
        <v>549</v>
      </c>
      <c r="E11" s="12">
        <v>757</v>
      </c>
      <c r="F11" s="9"/>
      <c r="G11" s="12">
        <v>359</v>
      </c>
      <c r="H11" s="9"/>
      <c r="O11" s="26"/>
      <c r="P11" s="19" t="s">
        <v>114</v>
      </c>
      <c r="Q11" s="19">
        <v>0.41</v>
      </c>
      <c r="R11" s="19">
        <v>5.7000000000000002E-2</v>
      </c>
      <c r="S11" s="19">
        <v>0.124</v>
      </c>
      <c r="T11" s="19">
        <v>2.2799999999999998</v>
      </c>
      <c r="U11" s="19">
        <v>196.36745750708218</v>
      </c>
      <c r="V11" s="25">
        <v>0.5</v>
      </c>
    </row>
    <row r="12" spans="1:22" ht="16.2" thickBot="1" x14ac:dyDescent="0.35">
      <c r="A12" s="6" t="s">
        <v>58</v>
      </c>
      <c r="B12" s="13" t="s">
        <v>59</v>
      </c>
      <c r="C12" s="10" t="s">
        <v>60</v>
      </c>
      <c r="D12" s="10" t="s">
        <v>61</v>
      </c>
      <c r="E12" s="10" t="s">
        <v>62</v>
      </c>
      <c r="F12" s="10" t="s">
        <v>63</v>
      </c>
      <c r="G12" s="10" t="s">
        <v>64</v>
      </c>
      <c r="H12" s="10"/>
      <c r="O12" s="26"/>
      <c r="P12" s="27" t="s">
        <v>115</v>
      </c>
      <c r="Q12" s="28">
        <v>0.41</v>
      </c>
      <c r="R12" s="28">
        <v>6.5000000000000002E-2</v>
      </c>
      <c r="S12" s="28">
        <v>7.4999999999999997E-2</v>
      </c>
      <c r="T12" s="28">
        <v>1.89</v>
      </c>
      <c r="U12" s="28">
        <v>59.493395892351273</v>
      </c>
      <c r="V12" s="25">
        <v>0.5</v>
      </c>
    </row>
    <row r="13" spans="1:22" ht="16.2" thickBot="1" x14ac:dyDescent="0.35">
      <c r="A13" s="6" t="s">
        <v>65</v>
      </c>
      <c r="B13" s="9" t="s">
        <v>66</v>
      </c>
      <c r="C13" s="9" t="s">
        <v>67</v>
      </c>
      <c r="D13" s="9" t="s">
        <v>68</v>
      </c>
      <c r="E13" s="9" t="s">
        <v>69</v>
      </c>
      <c r="F13" s="9" t="s">
        <v>70</v>
      </c>
      <c r="G13" s="9" t="s">
        <v>71</v>
      </c>
      <c r="H13" s="9"/>
      <c r="O13" s="26"/>
      <c r="P13" s="27" t="s">
        <v>111</v>
      </c>
      <c r="Q13" s="28">
        <v>0.43</v>
      </c>
      <c r="R13" s="28">
        <v>7.8E-2</v>
      </c>
      <c r="S13" s="28">
        <v>3.5999999999999997E-2</v>
      </c>
      <c r="T13" s="28">
        <v>1.56</v>
      </c>
      <c r="U13" s="28">
        <v>13.995807365439095</v>
      </c>
      <c r="V13" s="25">
        <v>0.5</v>
      </c>
    </row>
    <row r="14" spans="1:22" ht="16.2" thickBot="1" x14ac:dyDescent="0.35">
      <c r="A14" s="6" t="s">
        <v>72</v>
      </c>
      <c r="B14" s="10" t="s">
        <v>73</v>
      </c>
      <c r="C14" s="10" t="s">
        <v>74</v>
      </c>
      <c r="D14" s="10" t="s">
        <v>75</v>
      </c>
      <c r="E14" s="10" t="s">
        <v>76</v>
      </c>
      <c r="F14" s="10" t="s">
        <v>77</v>
      </c>
      <c r="G14" s="10" t="s">
        <v>78</v>
      </c>
      <c r="H14" s="10"/>
      <c r="O14" s="26"/>
      <c r="P14" s="27" t="s">
        <v>116</v>
      </c>
      <c r="Q14" s="27">
        <v>0.46</v>
      </c>
      <c r="R14" s="27">
        <v>3.4000000000000002E-2</v>
      </c>
      <c r="S14" s="19">
        <v>1.6E-2</v>
      </c>
      <c r="T14" s="19">
        <v>1.37</v>
      </c>
      <c r="U14" s="19">
        <v>3.3643767705382435</v>
      </c>
      <c r="V14" s="25">
        <v>0.5</v>
      </c>
    </row>
    <row r="15" spans="1:22" ht="16.2" thickBot="1" x14ac:dyDescent="0.35">
      <c r="A15" s="6" t="s">
        <v>79</v>
      </c>
      <c r="B15" s="9" t="s">
        <v>80</v>
      </c>
      <c r="C15" s="9" t="s">
        <v>81</v>
      </c>
      <c r="D15" s="9" t="s">
        <v>82</v>
      </c>
      <c r="E15" s="9" t="s">
        <v>83</v>
      </c>
      <c r="F15" s="9" t="s">
        <v>84</v>
      </c>
      <c r="G15" s="9" t="s">
        <v>85</v>
      </c>
      <c r="H15" s="9"/>
      <c r="P15" s="19" t="s">
        <v>117</v>
      </c>
      <c r="Q15" s="19">
        <v>0.45</v>
      </c>
      <c r="R15" s="19">
        <v>6.7000000000000004E-2</v>
      </c>
      <c r="S15" s="19">
        <v>0.02</v>
      </c>
      <c r="T15" s="19">
        <v>1.41</v>
      </c>
      <c r="U15" s="19">
        <v>6.0558781869688394</v>
      </c>
      <c r="V15" s="25">
        <v>0.5</v>
      </c>
    </row>
    <row r="16" spans="1:22" ht="16.2" thickBot="1" x14ac:dyDescent="0.35">
      <c r="A16" s="6" t="s">
        <v>86</v>
      </c>
      <c r="B16" s="10" t="s">
        <v>87</v>
      </c>
      <c r="C16" s="10" t="s">
        <v>88</v>
      </c>
      <c r="D16" s="10">
        <v>0</v>
      </c>
      <c r="E16" s="10">
        <v>0</v>
      </c>
      <c r="F16" s="10">
        <v>0</v>
      </c>
      <c r="G16" s="10">
        <v>0</v>
      </c>
      <c r="H16" s="10"/>
      <c r="P16" s="19" t="s">
        <v>118</v>
      </c>
      <c r="Q16" s="19">
        <v>0.39</v>
      </c>
      <c r="R16" s="19">
        <v>0.1</v>
      </c>
      <c r="S16" s="19">
        <v>5.8999999999999997E-2</v>
      </c>
      <c r="T16" s="19">
        <v>1.48</v>
      </c>
      <c r="U16" s="19">
        <v>17.629334277620398</v>
      </c>
      <c r="V16" s="25">
        <v>0.5</v>
      </c>
    </row>
    <row r="17" spans="1:22" ht="31.8" thickBot="1" x14ac:dyDescent="0.35">
      <c r="A17" s="6" t="s">
        <v>89</v>
      </c>
      <c r="B17" s="9">
        <v>1000</v>
      </c>
      <c r="C17" s="9">
        <v>1000</v>
      </c>
      <c r="D17" s="9">
        <v>500</v>
      </c>
      <c r="E17" s="9">
        <v>1600</v>
      </c>
      <c r="F17" s="9">
        <v>1000</v>
      </c>
      <c r="G17" s="9">
        <v>350</v>
      </c>
      <c r="H17" s="9"/>
      <c r="P17" s="19" t="s">
        <v>119</v>
      </c>
      <c r="Q17" s="19">
        <v>0.41</v>
      </c>
      <c r="R17" s="19">
        <v>9.5000000000000001E-2</v>
      </c>
      <c r="S17" s="19">
        <v>1.9E-2</v>
      </c>
      <c r="T17" s="19">
        <v>1.31</v>
      </c>
      <c r="U17" s="19">
        <v>3.4989518413597738</v>
      </c>
      <c r="V17" s="25">
        <v>0.5</v>
      </c>
    </row>
    <row r="18" spans="1:22" ht="16.2" thickBot="1" x14ac:dyDescent="0.35">
      <c r="A18" s="8" t="s">
        <v>90</v>
      </c>
      <c r="B18" s="10">
        <v>48</v>
      </c>
      <c r="C18" s="10">
        <v>1</v>
      </c>
      <c r="D18" s="10">
        <v>1</v>
      </c>
      <c r="E18" s="10">
        <v>78</v>
      </c>
      <c r="F18" s="10">
        <v>40</v>
      </c>
      <c r="G18" s="10">
        <v>10</v>
      </c>
      <c r="H18" s="10"/>
      <c r="P18" s="19" t="s">
        <v>120</v>
      </c>
      <c r="Q18" s="19">
        <v>0.43</v>
      </c>
      <c r="R18" s="19">
        <v>8.8999999999999996E-2</v>
      </c>
      <c r="S18" s="19">
        <v>0.01</v>
      </c>
      <c r="T18" s="19">
        <v>1.23</v>
      </c>
      <c r="U18" s="19">
        <v>0.94202549575070804</v>
      </c>
      <c r="V18" s="25">
        <v>0.5</v>
      </c>
    </row>
    <row r="19" spans="1:22" ht="16.2" thickBot="1" x14ac:dyDescent="0.35">
      <c r="A19" s="8" t="s">
        <v>91</v>
      </c>
      <c r="B19" s="9">
        <v>600</v>
      </c>
      <c r="C19" s="9">
        <v>1500</v>
      </c>
      <c r="D19" s="9">
        <v>1000</v>
      </c>
      <c r="E19" s="9">
        <v>250</v>
      </c>
      <c r="F19" s="9">
        <v>385</v>
      </c>
      <c r="G19" s="9">
        <v>613</v>
      </c>
      <c r="H19" s="9"/>
      <c r="P19" s="19" t="s">
        <v>121</v>
      </c>
      <c r="Q19" s="19">
        <v>0.38</v>
      </c>
      <c r="R19" s="19">
        <v>0.1</v>
      </c>
      <c r="S19" s="19">
        <v>2.7E-2</v>
      </c>
      <c r="T19" s="19">
        <v>1.23</v>
      </c>
      <c r="U19" s="19">
        <v>1.6149008498583568</v>
      </c>
      <c r="V19" s="25">
        <v>0.5</v>
      </c>
    </row>
    <row r="20" spans="1:22" ht="16.2" thickBot="1" x14ac:dyDescent="0.35">
      <c r="A20" s="6" t="s">
        <v>92</v>
      </c>
      <c r="B20" s="10">
        <v>1997</v>
      </c>
      <c r="C20" s="10"/>
      <c r="D20" s="10"/>
      <c r="E20" s="10"/>
      <c r="F20" s="10"/>
      <c r="G20" s="10"/>
      <c r="H20" s="10"/>
      <c r="P20" s="19" t="s">
        <v>122</v>
      </c>
      <c r="Q20" s="19">
        <v>0.36</v>
      </c>
      <c r="R20" s="19">
        <v>7.0000000000000007E-2</v>
      </c>
      <c r="S20" s="19">
        <v>5.0000000000000001E-3</v>
      </c>
      <c r="T20" s="19">
        <v>1.0900000000000001</v>
      </c>
      <c r="U20" s="19">
        <v>0.2691501416430595</v>
      </c>
      <c r="V20" s="25">
        <v>0.5</v>
      </c>
    </row>
    <row r="21" spans="1:22" x14ac:dyDescent="0.3">
      <c r="A21" s="29" t="s">
        <v>93</v>
      </c>
      <c r="B21" s="33">
        <v>2017</v>
      </c>
      <c r="C21" s="33"/>
      <c r="D21" s="33"/>
      <c r="E21" s="33"/>
      <c r="F21" s="33"/>
      <c r="G21" s="33"/>
      <c r="H21" s="33"/>
      <c r="P21" s="19" t="s">
        <v>110</v>
      </c>
      <c r="Q21" s="19">
        <v>0.38</v>
      </c>
      <c r="R21" s="19">
        <v>6.8000000000000005E-2</v>
      </c>
      <c r="S21" s="19">
        <v>8.0000000000000002E-3</v>
      </c>
      <c r="T21" s="19">
        <v>1.0900000000000001</v>
      </c>
      <c r="U21" s="19">
        <v>2.6915014164305946</v>
      </c>
      <c r="V21" s="25">
        <v>0.5</v>
      </c>
    </row>
    <row r="22" spans="1:22" x14ac:dyDescent="0.3">
      <c r="A22" s="37"/>
      <c r="B22" s="38"/>
      <c r="C22" s="38"/>
      <c r="D22" s="38"/>
      <c r="E22" s="38"/>
      <c r="F22" s="38"/>
      <c r="G22" s="38"/>
      <c r="H22" s="38"/>
    </row>
    <row r="23" spans="1:22" x14ac:dyDescent="0.3">
      <c r="A23" s="99" t="s">
        <v>129</v>
      </c>
      <c r="B23" s="99"/>
      <c r="C23" s="99"/>
      <c r="D23" s="99"/>
      <c r="E23" s="99"/>
      <c r="F23" s="99"/>
      <c r="G23" s="99"/>
      <c r="H23" s="99"/>
    </row>
    <row r="24" spans="1:22" ht="109.2" x14ac:dyDescent="0.3">
      <c r="A24" s="34" t="s">
        <v>130</v>
      </c>
      <c r="B24" s="39" t="s">
        <v>131</v>
      </c>
      <c r="C24" s="39" t="s">
        <v>132</v>
      </c>
      <c r="D24" s="40" t="s">
        <v>123</v>
      </c>
      <c r="E24" s="39" t="s">
        <v>134</v>
      </c>
      <c r="F24" s="42"/>
      <c r="G24" s="19"/>
      <c r="H24" s="19"/>
    </row>
    <row r="25" spans="1:22" ht="31.2" x14ac:dyDescent="0.3">
      <c r="A25" s="34" t="s">
        <v>128</v>
      </c>
      <c r="B25" s="35" t="s">
        <v>125</v>
      </c>
      <c r="C25" s="41"/>
      <c r="D25" s="41"/>
      <c r="E25" s="41" t="s">
        <v>133</v>
      </c>
      <c r="F25" s="35"/>
      <c r="G25" s="19"/>
      <c r="H25" s="19"/>
    </row>
    <row r="26" spans="1:22" ht="78" x14ac:dyDescent="0.3">
      <c r="A26" s="34" t="s">
        <v>127</v>
      </c>
      <c r="B26" s="36" t="s">
        <v>126</v>
      </c>
      <c r="C26" s="35" t="s">
        <v>156</v>
      </c>
      <c r="D26" s="41"/>
      <c r="E26" s="41" t="s">
        <v>135</v>
      </c>
      <c r="F26" s="35" t="s">
        <v>136</v>
      </c>
      <c r="G26" s="19"/>
      <c r="H26" s="19"/>
    </row>
  </sheetData>
  <mergeCells count="2">
    <mergeCell ref="A23:H23"/>
    <mergeCell ref="O3:O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zoomScale="90" workbookViewId="0">
      <selection activeCell="F14" sqref="F14:F16"/>
    </sheetView>
  </sheetViews>
  <sheetFormatPr baseColWidth="10" defaultRowHeight="15.6" x14ac:dyDescent="0.3"/>
  <cols>
    <col min="1" max="1" width="21" bestFit="1" customWidth="1"/>
    <col min="2" max="2" width="7.796875" bestFit="1" customWidth="1"/>
    <col min="3" max="5" width="4.5" customWidth="1"/>
    <col min="6" max="6" width="27.19921875" bestFit="1" customWidth="1"/>
    <col min="7" max="7" width="14" bestFit="1" customWidth="1"/>
    <col min="8" max="8" width="12.69921875" bestFit="1" customWidth="1"/>
    <col min="9" max="9" width="25.19921875" bestFit="1" customWidth="1"/>
    <col min="10" max="10" width="11.296875" bestFit="1" customWidth="1"/>
    <col min="11" max="12" width="13.19921875" bestFit="1" customWidth="1"/>
    <col min="13" max="13" width="10.5" bestFit="1" customWidth="1"/>
    <col min="14" max="14" width="12.796875" bestFit="1" customWidth="1"/>
    <col min="15" max="15" width="4.5" bestFit="1" customWidth="1"/>
    <col min="16" max="16" width="4.296875" style="43" customWidth="1"/>
    <col min="17" max="18" width="11" bestFit="1" customWidth="1"/>
    <col min="22" max="22" width="10.796875" style="43"/>
  </cols>
  <sheetData>
    <row r="1" spans="1:22" x14ac:dyDescent="0.3">
      <c r="A1" s="62" t="s">
        <v>0</v>
      </c>
      <c r="B1" s="62" t="s">
        <v>1</v>
      </c>
      <c r="C1" s="1"/>
      <c r="D1" s="1" t="s">
        <v>157</v>
      </c>
      <c r="E1" s="1"/>
      <c r="F1" s="98" t="s">
        <v>148</v>
      </c>
      <c r="G1" s="98"/>
      <c r="H1" s="98"/>
      <c r="I1" s="94" t="s">
        <v>138</v>
      </c>
      <c r="J1" s="94"/>
      <c r="K1" s="94"/>
      <c r="L1" s="94"/>
      <c r="M1" s="94"/>
      <c r="N1" s="94"/>
      <c r="O1" s="94"/>
      <c r="P1" s="56"/>
      <c r="V1" s="56"/>
    </row>
    <row r="2" spans="1:22" ht="18" x14ac:dyDescent="0.35">
      <c r="A2" s="19" t="s">
        <v>149</v>
      </c>
      <c r="B2" s="19">
        <v>50</v>
      </c>
      <c r="D2">
        <v>1</v>
      </c>
      <c r="F2" s="69" t="s">
        <v>140</v>
      </c>
      <c r="G2" s="69" t="s">
        <v>142</v>
      </c>
      <c r="H2" s="69" t="s">
        <v>141</v>
      </c>
      <c r="I2" s="50" t="s">
        <v>137</v>
      </c>
      <c r="J2" s="46" t="s">
        <v>95</v>
      </c>
      <c r="K2" s="47" t="s">
        <v>96</v>
      </c>
      <c r="L2" s="47" t="s">
        <v>97</v>
      </c>
      <c r="M2" s="47" t="s">
        <v>98</v>
      </c>
      <c r="N2" s="48" t="s">
        <v>99</v>
      </c>
      <c r="O2" s="49" t="s">
        <v>100</v>
      </c>
      <c r="P2" s="66"/>
      <c r="Q2" s="95" t="s">
        <v>147</v>
      </c>
      <c r="R2" s="95"/>
      <c r="V2" s="57"/>
    </row>
    <row r="3" spans="1:22" x14ac:dyDescent="0.3">
      <c r="A3" s="19" t="s">
        <v>150</v>
      </c>
      <c r="B3" s="19">
        <v>80</v>
      </c>
      <c r="F3" s="19">
        <v>0.3</v>
      </c>
      <c r="G3" s="19">
        <f>F3*(100-B2)/100</f>
        <v>0.15</v>
      </c>
      <c r="H3" s="19"/>
      <c r="I3" s="30" t="s">
        <v>159</v>
      </c>
      <c r="J3" s="44">
        <v>0.5</v>
      </c>
      <c r="K3" s="44">
        <v>9.8000000000000004E-2</v>
      </c>
      <c r="L3" s="44">
        <v>3.5000000000000001E-3</v>
      </c>
      <c r="M3" s="44">
        <v>1.55</v>
      </c>
      <c r="N3" s="44">
        <v>1.69</v>
      </c>
      <c r="O3" s="44">
        <v>0.5</v>
      </c>
      <c r="P3" s="65"/>
      <c r="Q3" s="68" t="s">
        <v>145</v>
      </c>
      <c r="R3" s="68" t="s">
        <v>146</v>
      </c>
      <c r="V3" s="55"/>
    </row>
    <row r="4" spans="1:22" x14ac:dyDescent="0.3">
      <c r="A4" s="19" t="s">
        <v>151</v>
      </c>
      <c r="B4" s="19">
        <v>90</v>
      </c>
      <c r="F4" s="19">
        <v>1</v>
      </c>
      <c r="G4" s="19">
        <f>(F4-F3)*(100-B3)/100</f>
        <v>0.14000000000000001</v>
      </c>
      <c r="H4" s="19"/>
      <c r="I4" s="30" t="s">
        <v>155</v>
      </c>
      <c r="J4" s="45">
        <v>0.43</v>
      </c>
      <c r="K4" s="45">
        <v>8.8999999999999996E-2</v>
      </c>
      <c r="L4" s="45">
        <v>0.01</v>
      </c>
      <c r="M4" s="45">
        <v>1.23</v>
      </c>
      <c r="N4" s="45">
        <v>0.94202549575070804</v>
      </c>
      <c r="O4" s="44">
        <v>0.5</v>
      </c>
      <c r="P4" s="65"/>
      <c r="Q4">
        <v>1</v>
      </c>
      <c r="R4">
        <f>-((Q4^(-1/(1-1/$B$9))-1)^(1/$B$9))/$B$8/10000</f>
        <v>0</v>
      </c>
      <c r="V4" s="55"/>
    </row>
    <row r="5" spans="1:22" x14ac:dyDescent="0.3">
      <c r="A5" s="58" t="s">
        <v>152</v>
      </c>
      <c r="B5" s="59">
        <f>IF(D2=1,G9,G10)</f>
        <v>0.39946709318755169</v>
      </c>
      <c r="C5" s="2"/>
      <c r="D5" s="2"/>
      <c r="E5" s="2"/>
      <c r="F5" s="19">
        <v>4</v>
      </c>
      <c r="G5" s="19">
        <f>(F5-F4)*(100-B4)/100</f>
        <v>0.3</v>
      </c>
      <c r="H5" s="19">
        <f>SUM(G3:G5)</f>
        <v>0.59000000000000008</v>
      </c>
      <c r="I5" s="30"/>
      <c r="J5" s="45"/>
      <c r="K5" s="45"/>
      <c r="L5" s="45"/>
      <c r="M5" s="45"/>
      <c r="N5" s="45"/>
      <c r="O5" s="44"/>
      <c r="P5" s="65"/>
      <c r="Q5">
        <v>0.99</v>
      </c>
      <c r="R5">
        <f t="shared" ref="R5:R68" si="0">-((Q5^(-1/(1-1/$B$9))-1)^(1/$B$9))/$B$8/10000</f>
        <v>-2.8926517684604186E-3</v>
      </c>
      <c r="V5" s="55"/>
    </row>
    <row r="6" spans="1:22" x14ac:dyDescent="0.3">
      <c r="A6" s="58" t="s">
        <v>153</v>
      </c>
      <c r="B6" s="59">
        <f>IF(D2=1,H9,H10)</f>
        <v>0.14347853485465162</v>
      </c>
      <c r="C6" s="2"/>
      <c r="D6" s="2"/>
      <c r="E6" s="2"/>
      <c r="Q6">
        <v>0.98</v>
      </c>
      <c r="R6">
        <f t="shared" si="0"/>
        <v>-4.5810447353014224E-3</v>
      </c>
    </row>
    <row r="7" spans="1:22" x14ac:dyDescent="0.3">
      <c r="A7" s="19" t="s">
        <v>2</v>
      </c>
      <c r="B7" s="60">
        <v>0.8</v>
      </c>
      <c r="C7" s="2"/>
      <c r="D7" s="2"/>
      <c r="E7" s="2"/>
      <c r="F7" s="97" t="s">
        <v>144</v>
      </c>
      <c r="G7" s="97"/>
      <c r="H7" s="97"/>
      <c r="I7" s="97"/>
      <c r="J7" s="97"/>
      <c r="K7" s="97"/>
      <c r="L7" s="97"/>
      <c r="M7" s="97"/>
      <c r="N7" s="97"/>
      <c r="O7" s="64"/>
      <c r="P7" s="64"/>
      <c r="Q7">
        <v>0.97</v>
      </c>
      <c r="R7">
        <f t="shared" si="0"/>
        <v>-6.0269861178962776E-3</v>
      </c>
    </row>
    <row r="8" spans="1:22" x14ac:dyDescent="0.3">
      <c r="A8" s="50" t="s">
        <v>3</v>
      </c>
      <c r="B8" s="61">
        <f>IF(D2=1,L3,L4)</f>
        <v>3.5000000000000001E-3</v>
      </c>
      <c r="C8" s="2"/>
      <c r="D8" s="2"/>
      <c r="E8" s="2"/>
      <c r="F8" s="63"/>
      <c r="G8" s="52" t="s">
        <v>101</v>
      </c>
      <c r="H8" s="52" t="s">
        <v>102</v>
      </c>
      <c r="I8" s="52" t="s">
        <v>103</v>
      </c>
      <c r="J8" s="51" t="s">
        <v>106</v>
      </c>
      <c r="K8" s="51" t="s">
        <v>104</v>
      </c>
      <c r="L8" s="51" t="s">
        <v>105</v>
      </c>
      <c r="M8" s="51" t="s">
        <v>107</v>
      </c>
      <c r="N8" s="51" t="s">
        <v>108</v>
      </c>
      <c r="Q8">
        <v>0.96</v>
      </c>
      <c r="R8">
        <f t="shared" si="0"/>
        <v>-7.3503635918690325E-3</v>
      </c>
    </row>
    <row r="9" spans="1:22" x14ac:dyDescent="0.3">
      <c r="A9" s="50" t="s">
        <v>4</v>
      </c>
      <c r="B9" s="61">
        <f>IF(D2=1,M3,M4)</f>
        <v>1.55</v>
      </c>
      <c r="C9" s="2"/>
      <c r="D9" s="2"/>
      <c r="E9" s="2"/>
      <c r="F9" s="30" t="s">
        <v>154</v>
      </c>
      <c r="G9" s="54">
        <f>K3+(J3-K3)/(1+(L3*0.033*10000)^M3)^(1-1/M3)</f>
        <v>0.39946709318755169</v>
      </c>
      <c r="H9" s="53">
        <f>K3+(J3-K3)/(1+(L3*1.5*10000)^M3)^(1-1/M3)</f>
        <v>0.14347853485465162</v>
      </c>
      <c r="I9" s="53">
        <f>K3+(J3-K3)/(1+(L3*3.5*10000)^M3)^(1-1/M3)</f>
        <v>0.12655366484673486</v>
      </c>
      <c r="J9" s="53">
        <f>(G9-K3)/(J3-K3)</f>
        <v>0.74991814225759124</v>
      </c>
      <c r="K9" s="53">
        <f>(J3-K3)*$H$5*1000</f>
        <v>237.18000000000006</v>
      </c>
      <c r="L9" s="53">
        <f>(G9-K3)*H$5*1000</f>
        <v>177.86558498065554</v>
      </c>
      <c r="M9" s="53">
        <f>(G9-H9)*H$5*1000</f>
        <v>151.03324941641105</v>
      </c>
      <c r="N9" s="53">
        <f>(G9-I9)*H$5*1000</f>
        <v>161.01892272108196</v>
      </c>
      <c r="Q9">
        <v>0.95</v>
      </c>
      <c r="R9">
        <f t="shared" si="0"/>
        <v>-8.6002434483722669E-3</v>
      </c>
    </row>
    <row r="10" spans="1:22" x14ac:dyDescent="0.3">
      <c r="A10" s="50" t="s">
        <v>5</v>
      </c>
      <c r="B10" s="61">
        <f>IF(D2=1,O3,O4)</f>
        <v>0.5</v>
      </c>
      <c r="C10" s="2"/>
      <c r="D10" s="2"/>
      <c r="E10" s="2"/>
      <c r="F10" s="30" t="s">
        <v>155</v>
      </c>
      <c r="G10" s="54">
        <f>K4+(J4-K4)/(1+(L4*0.033*10000)^M4)^(1-1/M4)</f>
        <v>0.33826835986334941</v>
      </c>
      <c r="H10" s="53">
        <f>K4+(J4-K4)/(1+(L4*1.5*10000)^M4)^(1-1/M4)</f>
        <v>0.19666698752473746</v>
      </c>
      <c r="I10" s="53">
        <f>K4+(J4-K4)/(1+(L4*3.5*10000)^M4)^(1-1/M4)</f>
        <v>0.17762544711915954</v>
      </c>
      <c r="J10" s="53">
        <f>(G10-K4)/(J4-K4)</f>
        <v>0.73099225766378129</v>
      </c>
      <c r="K10" s="53">
        <f>(J4-K4)*$H$5*1000</f>
        <v>201.19</v>
      </c>
      <c r="L10" s="53">
        <f>(G10-K4)*H$5*1000</f>
        <v>147.0683323193762</v>
      </c>
      <c r="M10" s="53">
        <f>(G10-H10)*H$5*1000</f>
        <v>83.544809679781068</v>
      </c>
      <c r="N10" s="53">
        <f>(G10-I10)*H$5*1000</f>
        <v>94.779318519072035</v>
      </c>
      <c r="Q10">
        <v>0.94</v>
      </c>
      <c r="R10">
        <f t="shared" si="0"/>
        <v>-9.8028619894333386E-3</v>
      </c>
    </row>
    <row r="11" spans="1:22" x14ac:dyDescent="0.3">
      <c r="A11" s="50" t="s">
        <v>6</v>
      </c>
      <c r="B11" s="61">
        <f>IF(D2=1,N3,N4)</f>
        <v>1.69</v>
      </c>
      <c r="C11" s="2"/>
      <c r="D11" s="2"/>
      <c r="E11" s="2"/>
      <c r="F11" s="43"/>
      <c r="G11" s="71"/>
      <c r="H11" s="55"/>
      <c r="I11" s="55"/>
      <c r="J11" s="55"/>
      <c r="K11" s="55"/>
      <c r="L11" s="55"/>
      <c r="M11" s="55"/>
      <c r="N11" s="55"/>
      <c r="Q11">
        <v>0.93</v>
      </c>
      <c r="R11">
        <f t="shared" si="0"/>
        <v>-1.0974426251487191E-2</v>
      </c>
    </row>
    <row r="12" spans="1:22" x14ac:dyDescent="0.3">
      <c r="A12" s="50" t="s">
        <v>7</v>
      </c>
      <c r="B12" s="61">
        <f>IF(D2=1,J3,J4)</f>
        <v>0.5</v>
      </c>
      <c r="C12" s="2"/>
      <c r="D12" s="2"/>
      <c r="E12" s="2"/>
      <c r="Q12">
        <v>0.92</v>
      </c>
      <c r="R12">
        <f t="shared" si="0"/>
        <v>-1.2125938195777902E-2</v>
      </c>
    </row>
    <row r="13" spans="1:22" x14ac:dyDescent="0.3">
      <c r="A13" s="50" t="s">
        <v>8</v>
      </c>
      <c r="B13" s="61">
        <f>IF(D2=1,K3,K4)</f>
        <v>9.8000000000000004E-2</v>
      </c>
      <c r="C13" s="2"/>
      <c r="D13" s="2"/>
      <c r="E13" s="2"/>
      <c r="Q13">
        <v>0.91</v>
      </c>
      <c r="R13">
        <f t="shared" si="0"/>
        <v>-1.326539647857842E-2</v>
      </c>
    </row>
    <row r="14" spans="1:22" ht="31.2" x14ac:dyDescent="0.3">
      <c r="F14" s="72" t="s">
        <v>158</v>
      </c>
      <c r="Q14">
        <v>0.9</v>
      </c>
      <c r="R14">
        <f t="shared" si="0"/>
        <v>-1.4398935759452966E-2</v>
      </c>
    </row>
    <row r="15" spans="1:22" ht="31.05" customHeight="1" x14ac:dyDescent="0.3">
      <c r="F15" s="93">
        <f>IF(D2=1,AVERAGE(M9:N9),AVERAGE(M10:N10))</f>
        <v>156.02608606874651</v>
      </c>
      <c r="Q15">
        <v>0.89</v>
      </c>
      <c r="R15">
        <f t="shared" si="0"/>
        <v>-1.5531471771276938E-2</v>
      </c>
    </row>
    <row r="16" spans="1:22" ht="16.05" customHeight="1" x14ac:dyDescent="0.3">
      <c r="F16" s="93"/>
      <c r="Q16">
        <v>0.88</v>
      </c>
      <c r="R16">
        <f t="shared" si="0"/>
        <v>-1.6667092455616605E-2</v>
      </c>
    </row>
    <row r="17" spans="17:18" x14ac:dyDescent="0.3">
      <c r="Q17">
        <v>0.87</v>
      </c>
      <c r="R17">
        <f t="shared" si="0"/>
        <v>-1.7809308428253783E-2</v>
      </c>
    </row>
    <row r="18" spans="17:18" x14ac:dyDescent="0.3">
      <c r="Q18">
        <v>0.86</v>
      </c>
      <c r="R18">
        <f t="shared" si="0"/>
        <v>-1.8961220781165768E-2</v>
      </c>
    </row>
    <row r="19" spans="17:18" x14ac:dyDescent="0.3">
      <c r="Q19">
        <v>0.85</v>
      </c>
      <c r="R19">
        <f t="shared" si="0"/>
        <v>-2.01256379520738E-2</v>
      </c>
    </row>
    <row r="20" spans="17:18" x14ac:dyDescent="0.3">
      <c r="Q20">
        <v>0.84</v>
      </c>
      <c r="R20">
        <f t="shared" si="0"/>
        <v>-2.1305159980113005E-2</v>
      </c>
    </row>
    <row r="21" spans="17:18" x14ac:dyDescent="0.3">
      <c r="Q21">
        <v>0.83</v>
      </c>
      <c r="R21">
        <f t="shared" si="0"/>
        <v>-2.2502241210645275E-2</v>
      </c>
    </row>
    <row r="22" spans="17:18" x14ac:dyDescent="0.3">
      <c r="Q22">
        <v>0.82</v>
      </c>
      <c r="R22">
        <f t="shared" si="0"/>
        <v>-2.3719238392952962E-2</v>
      </c>
    </row>
    <row r="23" spans="17:18" x14ac:dyDescent="0.3">
      <c r="Q23">
        <v>0.81</v>
      </c>
      <c r="R23">
        <f t="shared" si="0"/>
        <v>-2.495844867828503E-2</v>
      </c>
    </row>
    <row r="24" spans="17:18" x14ac:dyDescent="0.3">
      <c r="Q24">
        <v>0.8</v>
      </c>
      <c r="R24">
        <f t="shared" si="0"/>
        <v>-2.6222140533672444E-2</v>
      </c>
    </row>
    <row r="25" spans="17:18" x14ac:dyDescent="0.3">
      <c r="Q25">
        <v>0.79</v>
      </c>
      <c r="R25">
        <f t="shared" si="0"/>
        <v>-2.7512579645368497E-2</v>
      </c>
    </row>
    <row r="26" spans="17:18" x14ac:dyDescent="0.3">
      <c r="Q26">
        <v>0.78</v>
      </c>
      <c r="R26">
        <f t="shared" si="0"/>
        <v>-2.883205127617024E-2</v>
      </c>
    </row>
    <row r="27" spans="17:18" x14ac:dyDescent="0.3">
      <c r="Q27">
        <v>0.77</v>
      </c>
      <c r="R27">
        <f t="shared" si="0"/>
        <v>-3.0182880137556715E-2</v>
      </c>
    </row>
    <row r="28" spans="17:18" x14ac:dyDescent="0.3">
      <c r="Q28">
        <v>0.76</v>
      </c>
      <c r="R28">
        <f t="shared" si="0"/>
        <v>-3.156744856597473E-2</v>
      </c>
    </row>
    <row r="29" spans="17:18" x14ac:dyDescent="0.3">
      <c r="Q29">
        <v>0.75</v>
      </c>
      <c r="R29">
        <f t="shared" si="0"/>
        <v>-3.2988213607235348E-2</v>
      </c>
    </row>
    <row r="30" spans="17:18" x14ac:dyDescent="0.3">
      <c r="Q30">
        <v>0.74</v>
      </c>
      <c r="R30">
        <f t="shared" si="0"/>
        <v>-3.4447723485449777E-2</v>
      </c>
    </row>
    <row r="31" spans="17:18" x14ac:dyDescent="0.3">
      <c r="Q31">
        <v>0.73</v>
      </c>
      <c r="R31">
        <f t="shared" si="0"/>
        <v>-3.5948633845105112E-2</v>
      </c>
    </row>
    <row r="32" spans="17:18" x14ac:dyDescent="0.3">
      <c r="Q32">
        <v>0.72</v>
      </c>
      <c r="R32">
        <f t="shared" si="0"/>
        <v>-3.7493724094992367E-2</v>
      </c>
    </row>
    <row r="33" spans="17:18" x14ac:dyDescent="0.3">
      <c r="Q33">
        <v>0.71</v>
      </c>
      <c r="R33">
        <f t="shared" si="0"/>
        <v>-3.9085914143000243E-2</v>
      </c>
    </row>
    <row r="34" spans="17:18" x14ac:dyDescent="0.3">
      <c r="Q34">
        <v>0.7</v>
      </c>
      <c r="R34">
        <f t="shared" si="0"/>
        <v>-4.0728281786131193E-2</v>
      </c>
    </row>
    <row r="35" spans="17:18" x14ac:dyDescent="0.3">
      <c r="Q35">
        <v>0.69</v>
      </c>
      <c r="R35">
        <f t="shared" si="0"/>
        <v>-4.242408100705345E-2</v>
      </c>
    </row>
    <row r="36" spans="17:18" x14ac:dyDescent="0.3">
      <c r="Q36">
        <v>0.68</v>
      </c>
      <c r="R36">
        <f t="shared" si="0"/>
        <v>-4.4176761424815206E-2</v>
      </c>
    </row>
    <row r="37" spans="17:18" x14ac:dyDescent="0.3">
      <c r="Q37">
        <v>0.67</v>
      </c>
      <c r="R37">
        <f t="shared" si="0"/>
        <v>-4.5989989151568843E-2</v>
      </c>
    </row>
    <row r="38" spans="17:18" x14ac:dyDescent="0.3">
      <c r="Q38">
        <v>0.66</v>
      </c>
      <c r="R38">
        <f t="shared" si="0"/>
        <v>-4.7867669318429458E-2</v>
      </c>
    </row>
    <row r="39" spans="17:18" x14ac:dyDescent="0.3">
      <c r="Q39">
        <v>0.65</v>
      </c>
      <c r="R39">
        <f t="shared" si="0"/>
        <v>-4.981397055151008E-2</v>
      </c>
    </row>
    <row r="40" spans="17:18" x14ac:dyDescent="0.3">
      <c r="Q40">
        <v>0.64</v>
      </c>
      <c r="R40">
        <f t="shared" si="0"/>
        <v>-5.1833351703676409E-2</v>
      </c>
    </row>
    <row r="41" spans="17:18" x14ac:dyDescent="0.3">
      <c r="Q41">
        <v>0.63</v>
      </c>
      <c r="R41">
        <f t="shared" si="0"/>
        <v>-5.3930591178891908E-2</v>
      </c>
    </row>
    <row r="42" spans="17:18" x14ac:dyDescent="0.3">
      <c r="Q42">
        <v>0.62</v>
      </c>
      <c r="R42">
        <f t="shared" si="0"/>
        <v>-5.6110819224694082E-2</v>
      </c>
    </row>
    <row r="43" spans="17:18" x14ac:dyDescent="0.3">
      <c r="Q43">
        <v>0.61</v>
      </c>
      <c r="R43">
        <f t="shared" si="0"/>
        <v>-5.8379553615147121E-2</v>
      </c>
    </row>
    <row r="44" spans="17:18" x14ac:dyDescent="0.3">
      <c r="Q44">
        <v>0.6</v>
      </c>
      <c r="R44">
        <f t="shared" si="0"/>
        <v>-6.0742739202622568E-2</v>
      </c>
    </row>
    <row r="45" spans="17:18" x14ac:dyDescent="0.3">
      <c r="Q45">
        <v>0.59</v>
      </c>
      <c r="R45">
        <f t="shared" si="0"/>
        <v>-6.320679188335554E-2</v>
      </c>
    </row>
    <row r="46" spans="17:18" x14ac:dyDescent="0.3">
      <c r="Q46">
        <v>0.57999999999999996</v>
      </c>
      <c r="R46">
        <f t="shared" si="0"/>
        <v>-6.5778647600645668E-2</v>
      </c>
    </row>
    <row r="47" spans="17:18" x14ac:dyDescent="0.3">
      <c r="Q47">
        <v>0.56999999999999995</v>
      </c>
      <c r="R47">
        <f t="shared" si="0"/>
        <v>-6.8465817102981663E-2</v>
      </c>
    </row>
    <row r="48" spans="17:18" x14ac:dyDescent="0.3">
      <c r="Q48">
        <v>0.56000000000000005</v>
      </c>
      <c r="R48">
        <f t="shared" si="0"/>
        <v>-7.1276447284927449E-2</v>
      </c>
    </row>
    <row r="49" spans="17:18" x14ac:dyDescent="0.3">
      <c r="Q49">
        <v>0.55000000000000004</v>
      </c>
      <c r="R49">
        <f t="shared" si="0"/>
        <v>-7.4219390069584931E-2</v>
      </c>
    </row>
    <row r="50" spans="17:18" x14ac:dyDescent="0.3">
      <c r="Q50">
        <v>0.54</v>
      </c>
      <c r="R50">
        <f t="shared" si="0"/>
        <v>-7.7304279946868476E-2</v>
      </c>
    </row>
    <row r="51" spans="17:18" x14ac:dyDescent="0.3">
      <c r="Q51">
        <v>0.53</v>
      </c>
      <c r="R51">
        <f t="shared" si="0"/>
        <v>-8.0541621466626967E-2</v>
      </c>
    </row>
    <row r="52" spans="17:18" x14ac:dyDescent="0.3">
      <c r="Q52">
        <v>0.52</v>
      </c>
      <c r="R52">
        <f t="shared" si="0"/>
        <v>-8.3942888205926172E-2</v>
      </c>
    </row>
    <row r="53" spans="17:18" x14ac:dyDescent="0.3">
      <c r="Q53">
        <v>0.51</v>
      </c>
      <c r="R53">
        <f t="shared" si="0"/>
        <v>-8.7520634993084642E-2</v>
      </c>
    </row>
    <row r="54" spans="17:18" x14ac:dyDescent="0.3">
      <c r="Q54">
        <v>0.5</v>
      </c>
      <c r="R54">
        <f t="shared" si="0"/>
        <v>-9.1288625486671701E-2</v>
      </c>
    </row>
    <row r="55" spans="17:18" x14ac:dyDescent="0.3">
      <c r="Q55">
        <v>0.49</v>
      </c>
      <c r="R55">
        <f t="shared" si="0"/>
        <v>-9.526197758723963E-2</v>
      </c>
    </row>
    <row r="56" spans="17:18" x14ac:dyDescent="0.3">
      <c r="Q56">
        <v>0.48</v>
      </c>
      <c r="R56">
        <f t="shared" si="0"/>
        <v>-9.9457329617567786E-2</v>
      </c>
    </row>
    <row r="57" spans="17:18" x14ac:dyDescent="0.3">
      <c r="Q57">
        <v>0.47</v>
      </c>
      <c r="R57">
        <f t="shared" si="0"/>
        <v>-0.1038930307618339</v>
      </c>
    </row>
    <row r="58" spans="17:18" x14ac:dyDescent="0.3">
      <c r="Q58">
        <v>0.46</v>
      </c>
      <c r="R58">
        <f t="shared" si="0"/>
        <v>-0.10858935992828597</v>
      </c>
    </row>
    <row r="59" spans="17:18" x14ac:dyDescent="0.3">
      <c r="Q59">
        <v>0.45</v>
      </c>
      <c r="R59">
        <f t="shared" si="0"/>
        <v>-0.11356877802264528</v>
      </c>
    </row>
    <row r="60" spans="17:18" x14ac:dyDescent="0.3">
      <c r="Q60">
        <v>0.44</v>
      </c>
      <c r="R60">
        <f t="shared" si="0"/>
        <v>-0.11885621962744013</v>
      </c>
    </row>
    <row r="61" spans="17:18" x14ac:dyDescent="0.3">
      <c r="Q61">
        <v>0.42999999999999899</v>
      </c>
      <c r="R61">
        <f t="shared" si="0"/>
        <v>-0.1244794313227984</v>
      </c>
    </row>
    <row r="62" spans="17:18" x14ac:dyDescent="0.3">
      <c r="Q62">
        <v>0.41999999999999899</v>
      </c>
      <c r="R62">
        <f t="shared" si="0"/>
        <v>-0.1304693654173037</v>
      </c>
    </row>
    <row r="63" spans="17:18" x14ac:dyDescent="0.3">
      <c r="Q63">
        <v>0.40999999999999898</v>
      </c>
      <c r="R63">
        <f t="shared" si="0"/>
        <v>-0.13686063976134979</v>
      </c>
    </row>
    <row r="64" spans="17:18" x14ac:dyDescent="0.3">
      <c r="Q64">
        <v>0.39999999999999902</v>
      </c>
      <c r="R64">
        <f t="shared" si="0"/>
        <v>-0.1436920766912119</v>
      </c>
    </row>
    <row r="65" spans="17:18" x14ac:dyDescent="0.3">
      <c r="Q65">
        <v>0.38999999999999901</v>
      </c>
      <c r="R65">
        <f t="shared" si="0"/>
        <v>-0.15100733713210082</v>
      </c>
    </row>
    <row r="66" spans="17:18" x14ac:dyDescent="0.3">
      <c r="Q66">
        <v>0.37999999999999901</v>
      </c>
      <c r="R66">
        <f t="shared" si="0"/>
        <v>-0.15885566964650358</v>
      </c>
    </row>
    <row r="67" spans="17:18" x14ac:dyDescent="0.3">
      <c r="Q67">
        <v>0.369999999999999</v>
      </c>
      <c r="R67">
        <f t="shared" si="0"/>
        <v>-0.16729279898008331</v>
      </c>
    </row>
    <row r="68" spans="17:18" x14ac:dyDescent="0.3">
      <c r="Q68">
        <v>0.35999999999999899</v>
      </c>
      <c r="R68">
        <f t="shared" si="0"/>
        <v>-0.17638198473748432</v>
      </c>
    </row>
    <row r="69" spans="17:18" x14ac:dyDescent="0.3">
      <c r="Q69">
        <v>0.34999999999999898</v>
      </c>
      <c r="R69">
        <f t="shared" ref="R69:R99" si="1">-((Q69^(-1/(1-1/$B$9))-1)^(1/$B$9))/$B$8/10000</f>
        <v>-0.18619528862530801</v>
      </c>
    </row>
    <row r="70" spans="17:18" x14ac:dyDescent="0.3">
      <c r="Q70">
        <v>0.33999999999999903</v>
      </c>
      <c r="R70">
        <f t="shared" si="1"/>
        <v>-0.19681509878443731</v>
      </c>
    </row>
    <row r="71" spans="17:18" x14ac:dyDescent="0.3">
      <c r="Q71">
        <v>0.32999999999999902</v>
      </c>
      <c r="R71">
        <f t="shared" si="1"/>
        <v>-0.20833597285512279</v>
      </c>
    </row>
    <row r="72" spans="17:18" x14ac:dyDescent="0.3">
      <c r="Q72">
        <v>0.31999999999999901</v>
      </c>
      <c r="R72">
        <f t="shared" si="1"/>
        <v>-0.22086687861483942</v>
      </c>
    </row>
    <row r="73" spans="17:18" x14ac:dyDescent="0.3">
      <c r="Q73">
        <v>0.309999999999999</v>
      </c>
      <c r="R73">
        <f t="shared" si="1"/>
        <v>-0.23453393374104484</v>
      </c>
    </row>
    <row r="74" spans="17:18" x14ac:dyDescent="0.3">
      <c r="Q74">
        <v>0.29999999999999899</v>
      </c>
      <c r="R74">
        <f t="shared" si="1"/>
        <v>-0.24948377649345665</v>
      </c>
    </row>
    <row r="75" spans="17:18" x14ac:dyDescent="0.3">
      <c r="Q75">
        <v>0.28999999999999898</v>
      </c>
      <c r="R75">
        <f t="shared" si="1"/>
        <v>-0.2658877397302668</v>
      </c>
    </row>
    <row r="76" spans="17:18" x14ac:dyDescent="0.3">
      <c r="Q76">
        <v>0.27999999999999903</v>
      </c>
      <c r="R76">
        <f t="shared" si="1"/>
        <v>-0.28394705573507079</v>
      </c>
    </row>
    <row r="77" spans="17:18" x14ac:dyDescent="0.3">
      <c r="Q77">
        <v>0.26999999999999902</v>
      </c>
      <c r="R77">
        <f t="shared" si="1"/>
        <v>-0.30389939470637939</v>
      </c>
    </row>
    <row r="78" spans="17:18" x14ac:dyDescent="0.3">
      <c r="Q78">
        <v>0.25999999999999901</v>
      </c>
      <c r="R78">
        <f t="shared" si="1"/>
        <v>-0.32602714402751032</v>
      </c>
    </row>
    <row r="79" spans="17:18" x14ac:dyDescent="0.3">
      <c r="Q79">
        <v>0.249999999999999</v>
      </c>
      <c r="R79">
        <f t="shared" si="1"/>
        <v>-0.35066798128730409</v>
      </c>
    </row>
    <row r="80" spans="17:18" x14ac:dyDescent="0.3">
      <c r="Q80">
        <v>0.23999999999999899</v>
      </c>
      <c r="R80">
        <f t="shared" si="1"/>
        <v>-0.37822850050937207</v>
      </c>
    </row>
    <row r="81" spans="17:18" x14ac:dyDescent="0.3">
      <c r="Q81">
        <v>0.22999999999999901</v>
      </c>
      <c r="R81">
        <f t="shared" si="1"/>
        <v>-0.40920194716849995</v>
      </c>
    </row>
    <row r="82" spans="17:18" x14ac:dyDescent="0.3">
      <c r="Q82">
        <v>0.219999999999999</v>
      </c>
      <c r="R82">
        <f t="shared" si="1"/>
        <v>-0.44419154817586776</v>
      </c>
    </row>
    <row r="83" spans="17:18" x14ac:dyDescent="0.3">
      <c r="Q83">
        <v>0.20999999999999899</v>
      </c>
      <c r="R83">
        <f t="shared" si="1"/>
        <v>-0.48394155864756533</v>
      </c>
    </row>
    <row r="84" spans="17:18" x14ac:dyDescent="0.3">
      <c r="Q84">
        <v>0.19999999999999901</v>
      </c>
      <c r="R84">
        <f t="shared" si="1"/>
        <v>-0.52937910096348351</v>
      </c>
    </row>
    <row r="85" spans="17:18" x14ac:dyDescent="0.3">
      <c r="Q85">
        <v>0.189999999999999</v>
      </c>
      <c r="R85">
        <f t="shared" si="1"/>
        <v>-0.58167132811900824</v>
      </c>
    </row>
    <row r="86" spans="17:18" x14ac:dyDescent="0.3">
      <c r="Q86">
        <v>0.17999999999999899</v>
      </c>
      <c r="R86">
        <f t="shared" si="1"/>
        <v>-0.64230471126343525</v>
      </c>
    </row>
    <row r="87" spans="17:18" x14ac:dyDescent="0.3">
      <c r="Q87">
        <v>0.16999999999999901</v>
      </c>
      <c r="R87">
        <f t="shared" si="1"/>
        <v>-0.7131968584967856</v>
      </c>
    </row>
    <row r="88" spans="17:18" x14ac:dyDescent="0.3">
      <c r="Q88">
        <v>0.159999999999999</v>
      </c>
      <c r="R88">
        <f t="shared" si="1"/>
        <v>-0.79685714543864672</v>
      </c>
    </row>
    <row r="89" spans="17:18" x14ac:dyDescent="0.3">
      <c r="Q89">
        <v>0.149999999999999</v>
      </c>
      <c r="R89">
        <f t="shared" si="1"/>
        <v>-0.8966222533523176</v>
      </c>
    </row>
    <row r="90" spans="17:18" x14ac:dyDescent="0.3">
      <c r="Q90">
        <v>0.13999999999999899</v>
      </c>
      <c r="R90">
        <f t="shared" si="1"/>
        <v>-1.0170095953692699</v>
      </c>
    </row>
    <row r="91" spans="17:18" x14ac:dyDescent="0.3">
      <c r="Q91">
        <v>0.12999999999999901</v>
      </c>
      <c r="R91">
        <f t="shared" si="1"/>
        <v>-1.164261617705137</v>
      </c>
    </row>
    <row r="92" spans="17:18" x14ac:dyDescent="0.3">
      <c r="Q92">
        <v>0.119999999999999</v>
      </c>
      <c r="R92">
        <f t="shared" si="1"/>
        <v>-1.347209286222373</v>
      </c>
    </row>
    <row r="93" spans="17:18" x14ac:dyDescent="0.3">
      <c r="Q93">
        <v>0.109999999999999</v>
      </c>
      <c r="R93">
        <f t="shared" si="1"/>
        <v>-1.5786894433834753</v>
      </c>
    </row>
    <row r="94" spans="17:18" x14ac:dyDescent="0.3">
      <c r="Q94">
        <v>9.9999999999999006E-2</v>
      </c>
      <c r="R94">
        <f t="shared" si="1"/>
        <v>-1.8779653979213642</v>
      </c>
    </row>
    <row r="95" spans="17:18" x14ac:dyDescent="0.3">
      <c r="Q95">
        <v>8.9999999999998997E-2</v>
      </c>
      <c r="R95">
        <f t="shared" si="1"/>
        <v>-2.2750585243243866</v>
      </c>
    </row>
    <row r="96" spans="17:18" x14ac:dyDescent="0.3">
      <c r="Q96">
        <v>7.9999999999999002E-2</v>
      </c>
      <c r="R96">
        <f t="shared" si="1"/>
        <v>-2.8189452102924837</v>
      </c>
    </row>
    <row r="97" spans="17:18" x14ac:dyDescent="0.3">
      <c r="Q97">
        <v>6.9999999999998994E-2</v>
      </c>
      <c r="R97">
        <f t="shared" si="1"/>
        <v>-3.5941632543926163</v>
      </c>
    </row>
    <row r="98" spans="17:18" x14ac:dyDescent="0.3">
      <c r="Q98">
        <v>5.9999999999999103E-2</v>
      </c>
      <c r="R98">
        <f t="shared" si="1"/>
        <v>-4.7574494147221529</v>
      </c>
    </row>
    <row r="99" spans="17:18" x14ac:dyDescent="0.3">
      <c r="Q99">
        <v>4.9999999999998997E-2</v>
      </c>
      <c r="R99">
        <f t="shared" si="1"/>
        <v>-6.627971759821726</v>
      </c>
    </row>
  </sheetData>
  <mergeCells count="5">
    <mergeCell ref="F1:H1"/>
    <mergeCell ref="I1:O1"/>
    <mergeCell ref="Q2:R2"/>
    <mergeCell ref="F7:N7"/>
    <mergeCell ref="F15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workbookViewId="0">
      <selection activeCell="F35" sqref="F35"/>
    </sheetView>
  </sheetViews>
  <sheetFormatPr baseColWidth="10" defaultRowHeight="15.6" x14ac:dyDescent="0.3"/>
  <cols>
    <col min="1" max="1" width="21" bestFit="1" customWidth="1"/>
    <col min="2" max="2" width="7.796875" bestFit="1" customWidth="1"/>
    <col min="3" max="5" width="4.5" customWidth="1"/>
    <col min="6" max="6" width="27.19921875" bestFit="1" customWidth="1"/>
    <col min="7" max="7" width="14" bestFit="1" customWidth="1"/>
    <col min="8" max="8" width="12.69921875" bestFit="1" customWidth="1"/>
    <col min="9" max="9" width="25.19921875" bestFit="1" customWidth="1"/>
    <col min="10" max="10" width="11.296875" bestFit="1" customWidth="1"/>
    <col min="11" max="12" width="13.19921875" bestFit="1" customWidth="1"/>
    <col min="13" max="13" width="10.5" bestFit="1" customWidth="1"/>
    <col min="14" max="14" width="12.796875" bestFit="1" customWidth="1"/>
    <col min="15" max="15" width="4.5" bestFit="1" customWidth="1"/>
    <col min="16" max="16" width="4.296875" style="43" customWidth="1"/>
    <col min="17" max="18" width="11" bestFit="1" customWidth="1"/>
    <col min="22" max="22" width="10.796875" style="43"/>
  </cols>
  <sheetData>
    <row r="1" spans="1:22" x14ac:dyDescent="0.3">
      <c r="A1" s="62" t="s">
        <v>0</v>
      </c>
      <c r="B1" s="62" t="s">
        <v>1</v>
      </c>
      <c r="C1" s="1"/>
      <c r="D1" s="1" t="s">
        <v>157</v>
      </c>
      <c r="E1" s="1"/>
      <c r="F1" s="98" t="s">
        <v>148</v>
      </c>
      <c r="G1" s="98"/>
      <c r="H1" s="98"/>
      <c r="I1" s="94" t="s">
        <v>138</v>
      </c>
      <c r="J1" s="94"/>
      <c r="K1" s="94"/>
      <c r="L1" s="94"/>
      <c r="M1" s="94"/>
      <c r="N1" s="94"/>
      <c r="O1" s="94"/>
      <c r="P1" s="56"/>
      <c r="V1" s="56"/>
    </row>
    <row r="2" spans="1:22" ht="18" x14ac:dyDescent="0.35">
      <c r="A2" s="19" t="s">
        <v>149</v>
      </c>
      <c r="B2" s="19">
        <v>0</v>
      </c>
      <c r="D2">
        <v>1</v>
      </c>
      <c r="F2" s="69" t="s">
        <v>140</v>
      </c>
      <c r="G2" s="69" t="s">
        <v>142</v>
      </c>
      <c r="H2" s="69" t="s">
        <v>141</v>
      </c>
      <c r="I2" s="50" t="s">
        <v>137</v>
      </c>
      <c r="J2" s="46" t="s">
        <v>95</v>
      </c>
      <c r="K2" s="47" t="s">
        <v>96</v>
      </c>
      <c r="L2" s="47" t="s">
        <v>97</v>
      </c>
      <c r="M2" s="47" t="s">
        <v>98</v>
      </c>
      <c r="N2" s="48" t="s">
        <v>99</v>
      </c>
      <c r="O2" s="49" t="s">
        <v>100</v>
      </c>
      <c r="P2" s="66"/>
      <c r="Q2" s="95" t="s">
        <v>147</v>
      </c>
      <c r="R2" s="95"/>
      <c r="V2" s="57"/>
    </row>
    <row r="3" spans="1:22" x14ac:dyDescent="0.3">
      <c r="A3" s="19" t="s">
        <v>150</v>
      </c>
      <c r="B3" s="19">
        <v>47</v>
      </c>
      <c r="F3" s="19">
        <v>0.3</v>
      </c>
      <c r="G3" s="19">
        <f>F3*(100-B2)/100</f>
        <v>0.3</v>
      </c>
      <c r="H3" s="19"/>
      <c r="I3" s="30" t="s">
        <v>160</v>
      </c>
      <c r="J3" s="77">
        <v>0.28000000000000003</v>
      </c>
      <c r="K3" s="77">
        <v>0.1</v>
      </c>
      <c r="L3" s="77">
        <v>5.9999999999999995E-4</v>
      </c>
      <c r="M3" s="77">
        <v>2</v>
      </c>
      <c r="N3" s="78">
        <v>5</v>
      </c>
      <c r="O3" s="45">
        <v>0.5</v>
      </c>
      <c r="P3" s="65"/>
      <c r="Q3" s="68" t="s">
        <v>145</v>
      </c>
      <c r="R3" s="68" t="s">
        <v>146</v>
      </c>
      <c r="V3" s="55"/>
    </row>
    <row r="4" spans="1:22" x14ac:dyDescent="0.3">
      <c r="A4" s="19" t="s">
        <v>151</v>
      </c>
      <c r="B4" s="19">
        <v>85</v>
      </c>
      <c r="F4" s="19">
        <v>1</v>
      </c>
      <c r="G4" s="19">
        <f>(F4-F3)*(100-B3)/100</f>
        <v>0.37099999999999994</v>
      </c>
      <c r="H4" s="19"/>
      <c r="I4" s="30" t="s">
        <v>167</v>
      </c>
      <c r="J4" s="45">
        <v>0.41</v>
      </c>
      <c r="K4" s="45">
        <v>9.5000000000000001E-2</v>
      </c>
      <c r="L4" s="45">
        <v>1.9E-2</v>
      </c>
      <c r="M4" s="45">
        <v>1.31</v>
      </c>
      <c r="N4" s="45">
        <v>3.4989518413597738</v>
      </c>
      <c r="O4" s="44">
        <v>0.5</v>
      </c>
      <c r="P4" s="65"/>
      <c r="Q4">
        <v>1</v>
      </c>
      <c r="R4">
        <f>-((Q4^(-1/(1-1/$B$9))-1)^(1/$B$9))/$B$8/10000</f>
        <v>0</v>
      </c>
      <c r="V4" s="55"/>
    </row>
    <row r="5" spans="1:22" x14ac:dyDescent="0.3">
      <c r="A5" s="58" t="s">
        <v>152</v>
      </c>
      <c r="B5" s="59">
        <f>IF(D2=1,G9,G10)</f>
        <v>0.27657210734634352</v>
      </c>
      <c r="C5" s="2"/>
      <c r="D5" s="2"/>
      <c r="E5" s="2"/>
      <c r="F5" s="19">
        <v>4</v>
      </c>
      <c r="G5" s="19">
        <f>(F5-F4)*(100-B4)/100</f>
        <v>0.45</v>
      </c>
      <c r="H5" s="73">
        <f>SUM(G3:G5)</f>
        <v>1.121</v>
      </c>
      <c r="I5" s="30"/>
      <c r="J5" s="45"/>
      <c r="K5" s="45"/>
      <c r="L5" s="45"/>
      <c r="M5" s="45"/>
      <c r="N5" s="45"/>
      <c r="O5" s="44"/>
      <c r="P5" s="65"/>
      <c r="Q5">
        <v>0.99</v>
      </c>
      <c r="R5">
        <f t="shared" ref="R5:R68" si="0">-((Q5^(-1/(1-1/$B$9))-1)^(1/$B$9))/$B$8/10000</f>
        <v>-2.3748713770481253E-2</v>
      </c>
      <c r="V5" s="55"/>
    </row>
    <row r="6" spans="1:22" x14ac:dyDescent="0.3">
      <c r="A6" s="58" t="s">
        <v>153</v>
      </c>
      <c r="B6" s="59">
        <f>IF(D2=1,H9,H10)</f>
        <v>0.11987767469347238</v>
      </c>
      <c r="C6" s="2"/>
      <c r="D6" s="2"/>
      <c r="E6" s="2"/>
      <c r="Q6">
        <v>0.98</v>
      </c>
      <c r="R6">
        <f t="shared" si="0"/>
        <v>-3.3843110105667366E-2</v>
      </c>
    </row>
    <row r="7" spans="1:22" x14ac:dyDescent="0.3">
      <c r="A7" s="19" t="s">
        <v>2</v>
      </c>
      <c r="B7" s="60">
        <v>0.8</v>
      </c>
      <c r="C7" s="2"/>
      <c r="D7" s="2"/>
      <c r="E7" s="2"/>
      <c r="F7" s="97" t="s">
        <v>144</v>
      </c>
      <c r="G7" s="97"/>
      <c r="H7" s="97"/>
      <c r="I7" s="97"/>
      <c r="J7" s="97"/>
      <c r="K7" s="97"/>
      <c r="L7" s="97"/>
      <c r="M7" s="97"/>
      <c r="N7" s="97"/>
      <c r="O7" s="64"/>
      <c r="P7" s="64"/>
      <c r="Q7">
        <v>0.97</v>
      </c>
      <c r="R7">
        <f t="shared" si="0"/>
        <v>-4.1770604058911462E-2</v>
      </c>
    </row>
    <row r="8" spans="1:22" x14ac:dyDescent="0.3">
      <c r="A8" s="50" t="s">
        <v>3</v>
      </c>
      <c r="B8" s="61">
        <f>IF(D2=1,L3,L4)</f>
        <v>5.9999999999999995E-4</v>
      </c>
      <c r="C8" s="2"/>
      <c r="D8" s="2"/>
      <c r="E8" s="2"/>
      <c r="F8" s="63"/>
      <c r="G8" s="52" t="s">
        <v>101</v>
      </c>
      <c r="H8" s="52" t="s">
        <v>102</v>
      </c>
      <c r="I8" s="52" t="s">
        <v>103</v>
      </c>
      <c r="J8" s="51" t="s">
        <v>106</v>
      </c>
      <c r="K8" s="51" t="s">
        <v>104</v>
      </c>
      <c r="L8" s="51" t="s">
        <v>105</v>
      </c>
      <c r="M8" s="51" t="s">
        <v>107</v>
      </c>
      <c r="N8" s="51" t="s">
        <v>108</v>
      </c>
      <c r="Q8">
        <v>0.96</v>
      </c>
      <c r="R8">
        <f t="shared" si="0"/>
        <v>-4.8611111111111112E-2</v>
      </c>
    </row>
    <row r="9" spans="1:22" x14ac:dyDescent="0.3">
      <c r="A9" s="50" t="s">
        <v>4</v>
      </c>
      <c r="B9" s="61">
        <f>IF(D2=1,M3,M4)</f>
        <v>2</v>
      </c>
      <c r="C9" s="2"/>
      <c r="D9" s="2"/>
      <c r="E9" s="2"/>
      <c r="F9" s="30" t="s">
        <v>160</v>
      </c>
      <c r="G9" s="54">
        <f>K3+(J3-K3)/(1+(L3*0.033*10000)^M3)^(1-1/M3)</f>
        <v>0.27657210734634352</v>
      </c>
      <c r="H9" s="53">
        <f>K3+(J3-K3)/(1+(L3*1.5*10000)^M3)^(1-1/M3)</f>
        <v>0.11987767469347238</v>
      </c>
      <c r="I9" s="53">
        <f>K3+(J3-K3)/(1+(L3*3.5*10000)^M3)^(1-1/M3)</f>
        <v>0.1085617268947809</v>
      </c>
      <c r="J9" s="53">
        <f>(G9-K3)/(J3-K3)</f>
        <v>0.98095615192413055</v>
      </c>
      <c r="K9" s="53">
        <f>(J3-K3)*$H$5*1000</f>
        <v>201.78</v>
      </c>
      <c r="L9" s="53">
        <f>(G9-K3)*H$5*1000</f>
        <v>197.93733233525106</v>
      </c>
      <c r="M9" s="53">
        <f>(G9-H9)*H$5*1000</f>
        <v>175.65445900386857</v>
      </c>
      <c r="N9" s="53">
        <f>(G9-I9)*H$5*1000</f>
        <v>188.33963648620173</v>
      </c>
      <c r="Q9">
        <v>0.95</v>
      </c>
      <c r="R9">
        <f t="shared" si="0"/>
        <v>-5.4780684196477206E-2</v>
      </c>
    </row>
    <row r="10" spans="1:22" x14ac:dyDescent="0.3">
      <c r="A10" s="50" t="s">
        <v>5</v>
      </c>
      <c r="B10" s="61">
        <f>IF(D2=1,O3,O4)</f>
        <v>0.5</v>
      </c>
      <c r="C10" s="2"/>
      <c r="D10" s="2"/>
      <c r="E10" s="2"/>
      <c r="F10" s="30" t="s">
        <v>155</v>
      </c>
      <c r="G10" s="54">
        <f>K4+(J4-K4)/(1+(L4*0.033*10000)^M4)^(1-1/M4)</f>
        <v>0.26969271837845671</v>
      </c>
      <c r="H10" s="53">
        <f>K4+(J4-K4)/(1+(L4*1.5*10000)^M4)^(1-1/M4)</f>
        <v>0.14960672677225223</v>
      </c>
      <c r="I10" s="53">
        <f>K4+(J4-K4)/(1+(L4*3.5*10000)^M4)^(1-1/M4)</f>
        <v>0.13699670721577561</v>
      </c>
      <c r="J10" s="53">
        <f>(G10-K4)/(J4-K4)</f>
        <v>0.55458005834430713</v>
      </c>
      <c r="K10" s="53">
        <f>(J4-K4)*$H$5*1000</f>
        <v>353.11499999999995</v>
      </c>
      <c r="L10" s="53">
        <f>(G10-K4)*H$5*1000</f>
        <v>195.83053730224998</v>
      </c>
      <c r="M10" s="53">
        <f>(G10-H10)*H$5*1000</f>
        <v>134.61639659055521</v>
      </c>
      <c r="N10" s="53">
        <f>(G10-I10)*H$5*1000</f>
        <v>148.75222851336551</v>
      </c>
      <c r="Q10">
        <v>0.94</v>
      </c>
      <c r="R10">
        <f t="shared" si="0"/>
        <v>-6.0491922373163073E-2</v>
      </c>
    </row>
    <row r="11" spans="1:22" x14ac:dyDescent="0.3">
      <c r="A11" s="50" t="s">
        <v>6</v>
      </c>
      <c r="B11" s="61">
        <f>IF(D2=1,N3,N4)</f>
        <v>5</v>
      </c>
      <c r="C11" s="2"/>
      <c r="D11" s="2"/>
      <c r="E11" s="2"/>
      <c r="F11" s="43"/>
      <c r="G11" s="71"/>
      <c r="H11" s="55"/>
      <c r="I11" s="55"/>
      <c r="J11" s="55"/>
      <c r="K11" s="55"/>
      <c r="L11" s="55"/>
      <c r="M11" s="55"/>
      <c r="N11" s="55"/>
      <c r="Q11">
        <v>0.93</v>
      </c>
      <c r="R11">
        <f t="shared" si="0"/>
        <v>-6.5870881539387457E-2</v>
      </c>
    </row>
    <row r="12" spans="1:22" x14ac:dyDescent="0.3">
      <c r="A12" s="50" t="s">
        <v>7</v>
      </c>
      <c r="B12" s="61">
        <f>IF(D2=1,J3,J4)</f>
        <v>0.28000000000000003</v>
      </c>
      <c r="C12" s="2"/>
      <c r="D12" s="2"/>
      <c r="E12" s="2"/>
      <c r="Q12">
        <v>0.92</v>
      </c>
      <c r="R12">
        <f t="shared" si="0"/>
        <v>-7.0999702689367478E-2</v>
      </c>
    </row>
    <row r="13" spans="1:22" x14ac:dyDescent="0.3">
      <c r="A13" s="50" t="s">
        <v>8</v>
      </c>
      <c r="B13" s="61">
        <f>IF(D2=1,K3,K4)</f>
        <v>0.1</v>
      </c>
      <c r="C13" s="2"/>
      <c r="D13" s="2"/>
      <c r="E13" s="2"/>
      <c r="Q13">
        <v>0.91</v>
      </c>
      <c r="R13">
        <f t="shared" si="0"/>
        <v>-7.59355767092596E-2</v>
      </c>
    </row>
    <row r="14" spans="1:22" ht="31.2" x14ac:dyDescent="0.3">
      <c r="F14" s="72" t="s">
        <v>158</v>
      </c>
      <c r="Q14">
        <v>0.9</v>
      </c>
      <c r="R14">
        <f t="shared" si="0"/>
        <v>-8.0720350806308766E-2</v>
      </c>
    </row>
    <row r="15" spans="1:22" ht="31.05" customHeight="1" x14ac:dyDescent="0.3">
      <c r="F15" s="93">
        <f>IF(D2=1,AVERAGE(M9:N9),AVERAGE(M10:N10))</f>
        <v>181.99704774503516</v>
      </c>
      <c r="Q15">
        <v>0.89</v>
      </c>
      <c r="R15">
        <f t="shared" si="0"/>
        <v>-8.538586603129586E-2</v>
      </c>
    </row>
    <row r="16" spans="1:22" ht="16.05" customHeight="1" x14ac:dyDescent="0.3">
      <c r="F16" s="93"/>
      <c r="Q16">
        <v>0.88</v>
      </c>
      <c r="R16">
        <f t="shared" si="0"/>
        <v>-8.9957137023014541E-2</v>
      </c>
    </row>
    <row r="17" spans="17:18" x14ac:dyDescent="0.3">
      <c r="Q17">
        <v>0.87</v>
      </c>
      <c r="R17">
        <f t="shared" si="0"/>
        <v>-9.4454352763379698E-2</v>
      </c>
    </row>
    <row r="18" spans="17:18" x14ac:dyDescent="0.3">
      <c r="Q18">
        <v>0.86</v>
      </c>
      <c r="R18">
        <f t="shared" si="0"/>
        <v>-9.889419241994632E-2</v>
      </c>
    </row>
    <row r="19" spans="17:18" x14ac:dyDescent="0.3">
      <c r="Q19">
        <v>0.85</v>
      </c>
      <c r="R19">
        <f t="shared" si="0"/>
        <v>-0.10329072306718375</v>
      </c>
    </row>
    <row r="20" spans="17:18" x14ac:dyDescent="0.3">
      <c r="Q20">
        <v>0.84</v>
      </c>
      <c r="R20">
        <f t="shared" si="0"/>
        <v>-0.1076560314781789</v>
      </c>
    </row>
    <row r="21" spans="17:18" x14ac:dyDescent="0.3">
      <c r="Q21">
        <v>0.83</v>
      </c>
      <c r="R21">
        <f t="shared" si="0"/>
        <v>-0.11200068086252486</v>
      </c>
    </row>
    <row r="22" spans="17:18" x14ac:dyDescent="0.3">
      <c r="Q22">
        <v>0.82</v>
      </c>
      <c r="R22">
        <f t="shared" si="0"/>
        <v>-0.11633404895328611</v>
      </c>
    </row>
    <row r="23" spans="17:18" x14ac:dyDescent="0.3">
      <c r="Q23">
        <v>0.81</v>
      </c>
      <c r="R23">
        <f t="shared" si="0"/>
        <v>-0.12066458363288679</v>
      </c>
    </row>
    <row r="24" spans="17:18" x14ac:dyDescent="0.3">
      <c r="Q24">
        <v>0.8</v>
      </c>
      <c r="R24">
        <f t="shared" si="0"/>
        <v>-0.125</v>
      </c>
    </row>
    <row r="25" spans="17:18" x14ac:dyDescent="0.3">
      <c r="Q25">
        <v>0.79</v>
      </c>
      <c r="R25">
        <f t="shared" si="0"/>
        <v>-0.12934743507147115</v>
      </c>
    </row>
    <row r="26" spans="17:18" x14ac:dyDescent="0.3">
      <c r="Q26">
        <v>0.78</v>
      </c>
      <c r="R26">
        <f t="shared" si="0"/>
        <v>-0.13371357134326509</v>
      </c>
    </row>
    <row r="27" spans="17:18" x14ac:dyDescent="0.3">
      <c r="Q27">
        <v>0.77</v>
      </c>
      <c r="R27">
        <f t="shared" si="0"/>
        <v>-0.13810473715107596</v>
      </c>
    </row>
    <row r="28" spans="17:18" x14ac:dyDescent="0.3">
      <c r="Q28">
        <v>0.76</v>
      </c>
      <c r="R28">
        <f t="shared" si="0"/>
        <v>-0.14252698955501686</v>
      </c>
    </row>
    <row r="29" spans="17:18" x14ac:dyDescent="0.3">
      <c r="Q29">
        <v>0.75</v>
      </c>
      <c r="R29">
        <f t="shared" si="0"/>
        <v>-0.14698618394803278</v>
      </c>
    </row>
    <row r="30" spans="17:18" x14ac:dyDescent="0.3">
      <c r="Q30">
        <v>0.74</v>
      </c>
      <c r="R30">
        <f t="shared" si="0"/>
        <v>-0.15148803352072288</v>
      </c>
    </row>
    <row r="31" spans="17:18" x14ac:dyDescent="0.3">
      <c r="Q31">
        <v>0.73</v>
      </c>
      <c r="R31">
        <f t="shared" si="0"/>
        <v>-0.15603816095745918</v>
      </c>
    </row>
    <row r="32" spans="17:18" x14ac:dyDescent="0.3">
      <c r="Q32">
        <v>0.72</v>
      </c>
      <c r="R32">
        <f t="shared" si="0"/>
        <v>-0.16064214419349515</v>
      </c>
    </row>
    <row r="33" spans="17:18" x14ac:dyDescent="0.3">
      <c r="Q33">
        <v>0.71</v>
      </c>
      <c r="R33">
        <f t="shared" si="0"/>
        <v>-0.16530555766627469</v>
      </c>
    </row>
    <row r="34" spans="17:18" x14ac:dyDescent="0.3">
      <c r="Q34">
        <v>0.7</v>
      </c>
      <c r="R34">
        <f t="shared" si="0"/>
        <v>-0.17003401020340123</v>
      </c>
    </row>
    <row r="35" spans="17:18" x14ac:dyDescent="0.3">
      <c r="Q35">
        <v>0.69</v>
      </c>
      <c r="R35">
        <f t="shared" si="0"/>
        <v>-0.17483318047533888</v>
      </c>
    </row>
    <row r="36" spans="17:18" x14ac:dyDescent="0.3">
      <c r="Q36">
        <v>0.68</v>
      </c>
      <c r="R36">
        <f t="shared" si="0"/>
        <v>-0.17970885078258192</v>
      </c>
    </row>
    <row r="37" spans="17:18" x14ac:dyDescent="0.3">
      <c r="Q37">
        <v>0.67</v>
      </c>
      <c r="R37">
        <f t="shared" si="0"/>
        <v>-0.18466693983052201</v>
      </c>
    </row>
    <row r="38" spans="17:18" x14ac:dyDescent="0.3">
      <c r="Q38">
        <v>0.66</v>
      </c>
      <c r="R38">
        <f t="shared" si="0"/>
        <v>-0.18971353506053484</v>
      </c>
    </row>
    <row r="39" spans="17:18" x14ac:dyDescent="0.3">
      <c r="Q39">
        <v>0.65</v>
      </c>
      <c r="R39">
        <f t="shared" si="0"/>
        <v>-0.19485492504577773</v>
      </c>
    </row>
    <row r="40" spans="17:18" x14ac:dyDescent="0.3">
      <c r="Q40">
        <v>0.64</v>
      </c>
      <c r="R40">
        <f t="shared" si="0"/>
        <v>-0.20009763241977652</v>
      </c>
    </row>
    <row r="41" spans="17:18" x14ac:dyDescent="0.3">
      <c r="Q41">
        <v>0.63</v>
      </c>
      <c r="R41">
        <f t="shared" si="0"/>
        <v>-0.20544844778152302</v>
      </c>
    </row>
    <row r="42" spans="17:18" x14ac:dyDescent="0.3">
      <c r="Q42">
        <v>0.62</v>
      </c>
      <c r="R42">
        <f t="shared" si="0"/>
        <v>-0.21091446501003261</v>
      </c>
    </row>
    <row r="43" spans="17:18" x14ac:dyDescent="0.3">
      <c r="Q43">
        <v>0.61</v>
      </c>
      <c r="R43">
        <f t="shared" si="0"/>
        <v>-0.21650311842248671</v>
      </c>
    </row>
    <row r="44" spans="17:18" x14ac:dyDescent="0.3">
      <c r="Q44">
        <v>0.6</v>
      </c>
      <c r="R44">
        <f t="shared" si="0"/>
        <v>-0.22222222222222221</v>
      </c>
    </row>
    <row r="45" spans="17:18" x14ac:dyDescent="0.3">
      <c r="Q45">
        <v>0.59</v>
      </c>
      <c r="R45">
        <f t="shared" si="0"/>
        <v>-0.22808001270547407</v>
      </c>
    </row>
    <row r="46" spans="17:18" x14ac:dyDescent="0.3">
      <c r="Q46">
        <v>0.57999999999999996</v>
      </c>
      <c r="R46">
        <f t="shared" si="0"/>
        <v>-0.23408519372892306</v>
      </c>
    </row>
    <row r="47" spans="17:18" x14ac:dyDescent="0.3">
      <c r="Q47">
        <v>0.56999999999999995</v>
      </c>
      <c r="R47">
        <f t="shared" si="0"/>
        <v>-0.2402469859841693</v>
      </c>
    </row>
    <row r="48" spans="17:18" x14ac:dyDescent="0.3">
      <c r="Q48">
        <v>0.56000000000000005</v>
      </c>
      <c r="R48">
        <f t="shared" si="0"/>
        <v>-0.24657518068104742</v>
      </c>
    </row>
    <row r="49" spans="17:18" x14ac:dyDescent="0.3">
      <c r="Q49">
        <v>0.55000000000000004</v>
      </c>
      <c r="R49">
        <f t="shared" si="0"/>
        <v>-0.25308019831045553</v>
      </c>
    </row>
    <row r="50" spans="17:18" x14ac:dyDescent="0.3">
      <c r="Q50">
        <v>0.54</v>
      </c>
      <c r="R50">
        <f t="shared" si="0"/>
        <v>-0.25977315324075073</v>
      </c>
    </row>
    <row r="51" spans="17:18" x14ac:dyDescent="0.3">
      <c r="Q51">
        <v>0.53</v>
      </c>
      <c r="R51">
        <f t="shared" si="0"/>
        <v>-0.26666592500193531</v>
      </c>
    </row>
    <row r="52" spans="17:18" x14ac:dyDescent="0.3">
      <c r="Q52">
        <v>0.52</v>
      </c>
      <c r="R52">
        <f t="shared" si="0"/>
        <v>-0.2737712372315721</v>
      </c>
    </row>
    <row r="53" spans="17:18" x14ac:dyDescent="0.3">
      <c r="Q53">
        <v>0.51</v>
      </c>
      <c r="R53">
        <f t="shared" si="0"/>
        <v>-0.28110274539905739</v>
      </c>
    </row>
    <row r="54" spans="17:18" x14ac:dyDescent="0.3">
      <c r="Q54">
        <v>0.5</v>
      </c>
      <c r="R54">
        <f t="shared" si="0"/>
        <v>-0.28867513459481287</v>
      </c>
    </row>
    <row r="55" spans="17:18" x14ac:dyDescent="0.3">
      <c r="Q55">
        <v>0.49</v>
      </c>
      <c r="R55">
        <f t="shared" si="0"/>
        <v>-0.29650422887343558</v>
      </c>
    </row>
    <row r="56" spans="17:18" x14ac:dyDescent="0.3">
      <c r="Q56">
        <v>0.48</v>
      </c>
      <c r="R56">
        <f t="shared" si="0"/>
        <v>-0.3046071138814071</v>
      </c>
    </row>
    <row r="57" spans="17:18" x14ac:dyDescent="0.3">
      <c r="Q57">
        <v>0.47</v>
      </c>
      <c r="R57">
        <f t="shared" si="0"/>
        <v>-0.31300227478875697</v>
      </c>
    </row>
    <row r="58" spans="17:18" x14ac:dyDescent="0.3">
      <c r="Q58">
        <v>0.46</v>
      </c>
      <c r="R58">
        <f t="shared" si="0"/>
        <v>-0.32170975189019002</v>
      </c>
    </row>
    <row r="59" spans="17:18" x14ac:dyDescent="0.3">
      <c r="Q59">
        <v>0.45</v>
      </c>
      <c r="R59">
        <f t="shared" si="0"/>
        <v>-0.33075131665725466</v>
      </c>
    </row>
    <row r="60" spans="17:18" x14ac:dyDescent="0.3">
      <c r="Q60">
        <v>0.44</v>
      </c>
      <c r="R60">
        <f t="shared" si="0"/>
        <v>-0.3401506715249038</v>
      </c>
    </row>
    <row r="61" spans="17:18" x14ac:dyDescent="0.3">
      <c r="Q61">
        <v>0.42999999999999899</v>
      </c>
      <c r="R61">
        <f t="shared" si="0"/>
        <v>-0.34993367730315339</v>
      </c>
    </row>
    <row r="62" spans="17:18" x14ac:dyDescent="0.3">
      <c r="Q62">
        <v>0.41999999999999899</v>
      </c>
      <c r="R62">
        <f t="shared" si="0"/>
        <v>-0.36012861284249087</v>
      </c>
    </row>
    <row r="63" spans="17:18" x14ac:dyDescent="0.3">
      <c r="Q63">
        <v>0.40999999999999898</v>
      </c>
      <c r="R63">
        <f t="shared" si="0"/>
        <v>-0.3707664724820684</v>
      </c>
    </row>
    <row r="64" spans="17:18" x14ac:dyDescent="0.3">
      <c r="Q64">
        <v>0.39999999999999902</v>
      </c>
      <c r="R64">
        <f t="shared" si="0"/>
        <v>-0.3818813079129878</v>
      </c>
    </row>
    <row r="65" spans="17:18" x14ac:dyDescent="0.3">
      <c r="Q65">
        <v>0.38999999999999901</v>
      </c>
      <c r="R65">
        <f t="shared" si="0"/>
        <v>-0.39351062244724228</v>
      </c>
    </row>
    <row r="66" spans="17:18" x14ac:dyDescent="0.3">
      <c r="Q66">
        <v>0.37999999999999901</v>
      </c>
      <c r="R66">
        <f t="shared" si="0"/>
        <v>-0.40569582736306015</v>
      </c>
    </row>
    <row r="67" spans="17:18" x14ac:dyDescent="0.3">
      <c r="Q67">
        <v>0.369999999999999</v>
      </c>
      <c r="R67">
        <f t="shared" si="0"/>
        <v>-0.41848277208654255</v>
      </c>
    </row>
    <row r="68" spans="17:18" x14ac:dyDescent="0.3">
      <c r="Q68">
        <v>0.35999999999999899</v>
      </c>
      <c r="R68">
        <f t="shared" si="0"/>
        <v>-0.43192236258113481</v>
      </c>
    </row>
    <row r="69" spans="17:18" x14ac:dyDescent="0.3">
      <c r="Q69">
        <v>0.34999999999999898</v>
      </c>
      <c r="R69">
        <f t="shared" ref="R69:R99" si="1">-((Q69^(-1/(1-1/$B$9))-1)^(1/$B$9))/$B$8/10000</f>
        <v>-0.44607128559988712</v>
      </c>
    </row>
    <row r="70" spans="17:18" x14ac:dyDescent="0.3">
      <c r="Q70">
        <v>0.33999999999999903</v>
      </c>
      <c r="R70">
        <f t="shared" si="1"/>
        <v>-0.46099286060818767</v>
      </c>
    </row>
    <row r="71" spans="17:18" x14ac:dyDescent="0.3">
      <c r="Q71">
        <v>0.32999999999999902</v>
      </c>
      <c r="R71">
        <f t="shared" si="1"/>
        <v>-0.47675804647010839</v>
      </c>
    </row>
    <row r="72" spans="17:18" x14ac:dyDescent="0.3">
      <c r="Q72">
        <v>0.31999999999999901</v>
      </c>
      <c r="R72">
        <f t="shared" si="1"/>
        <v>-0.49344663676362716</v>
      </c>
    </row>
    <row r="73" spans="17:18" x14ac:dyDescent="0.3">
      <c r="Q73">
        <v>0.309999999999999</v>
      </c>
      <c r="R73">
        <f t="shared" si="1"/>
        <v>-0.51114868632836019</v>
      </c>
    </row>
    <row r="74" spans="17:18" x14ac:dyDescent="0.3">
      <c r="Q74">
        <v>0.29999999999999899</v>
      </c>
      <c r="R74">
        <f t="shared" si="1"/>
        <v>-0.52996622300941632</v>
      </c>
    </row>
    <row r="75" spans="17:18" x14ac:dyDescent="0.3">
      <c r="Q75">
        <v>0.28999999999999898</v>
      </c>
      <c r="R75">
        <f t="shared" si="1"/>
        <v>-0.55001531344660337</v>
      </c>
    </row>
    <row r="76" spans="17:18" x14ac:dyDescent="0.3">
      <c r="Q76">
        <v>0.27999999999999903</v>
      </c>
      <c r="R76">
        <f t="shared" si="1"/>
        <v>-0.57142857142857351</v>
      </c>
    </row>
    <row r="77" spans="17:18" x14ac:dyDescent="0.3">
      <c r="Q77">
        <v>0.26999999999999902</v>
      </c>
      <c r="R77">
        <f t="shared" si="1"/>
        <v>-0.59435822355874457</v>
      </c>
    </row>
    <row r="78" spans="17:18" x14ac:dyDescent="0.3">
      <c r="Q78">
        <v>0.25999999999999901</v>
      </c>
      <c r="R78">
        <f t="shared" si="1"/>
        <v>-0.61897988228581347</v>
      </c>
    </row>
    <row r="79" spans="17:18" x14ac:dyDescent="0.3">
      <c r="Q79">
        <v>0.249999999999999</v>
      </c>
      <c r="R79">
        <f t="shared" si="1"/>
        <v>-0.64549722436790558</v>
      </c>
    </row>
    <row r="80" spans="17:18" x14ac:dyDescent="0.3">
      <c r="Q80">
        <v>0.23999999999999899</v>
      </c>
      <c r="R80">
        <f t="shared" si="1"/>
        <v>-0.67414783886175833</v>
      </c>
    </row>
    <row r="81" spans="17:18" x14ac:dyDescent="0.3">
      <c r="Q81">
        <v>0.22999999999999901</v>
      </c>
      <c r="R81">
        <f t="shared" si="1"/>
        <v>-0.70521060058561835</v>
      </c>
    </row>
    <row r="82" spans="17:18" x14ac:dyDescent="0.3">
      <c r="Q82">
        <v>0.219999999999999</v>
      </c>
      <c r="R82">
        <f t="shared" si="1"/>
        <v>-0.73901505443983373</v>
      </c>
    </row>
    <row r="83" spans="17:18" x14ac:dyDescent="0.3">
      <c r="Q83">
        <v>0.20999999999999899</v>
      </c>
      <c r="R83">
        <f t="shared" si="1"/>
        <v>-0.77595348087676164</v>
      </c>
    </row>
    <row r="84" spans="17:18" x14ac:dyDescent="0.3">
      <c r="Q84">
        <v>0.19999999999999901</v>
      </c>
      <c r="R84">
        <f t="shared" si="1"/>
        <v>-0.81649658092773036</v>
      </c>
    </row>
    <row r="85" spans="17:18" x14ac:dyDescent="0.3">
      <c r="Q85">
        <v>0.189999999999999</v>
      </c>
      <c r="R85">
        <f t="shared" si="1"/>
        <v>-0.8612141143133506</v>
      </c>
    </row>
    <row r="86" spans="17:18" x14ac:dyDescent="0.3">
      <c r="Q86">
        <v>0.17999999999999899</v>
      </c>
      <c r="R86">
        <f t="shared" si="1"/>
        <v>-0.91080241684133401</v>
      </c>
    </row>
    <row r="87" spans="17:18" x14ac:dyDescent="0.3">
      <c r="Q87">
        <v>0.16999999999999901</v>
      </c>
      <c r="R87">
        <f t="shared" si="1"/>
        <v>-0.96612162974452587</v>
      </c>
    </row>
    <row r="88" spans="17:18" x14ac:dyDescent="0.3">
      <c r="Q88">
        <v>0.159999999999999</v>
      </c>
      <c r="R88">
        <f t="shared" si="1"/>
        <v>-1.0282468899377621</v>
      </c>
    </row>
    <row r="89" spans="17:18" x14ac:dyDescent="0.3">
      <c r="Q89">
        <v>0.149999999999999</v>
      </c>
      <c r="R89">
        <f t="shared" si="1"/>
        <v>-1.0985399962936291</v>
      </c>
    </row>
    <row r="90" spans="17:18" x14ac:dyDescent="0.3">
      <c r="Q90">
        <v>0.13999999999999899</v>
      </c>
      <c r="R90">
        <f t="shared" si="1"/>
        <v>-1.17875178995111</v>
      </c>
    </row>
    <row r="91" spans="17:18" x14ac:dyDescent="0.3">
      <c r="Q91">
        <v>0.12999999999999901</v>
      </c>
      <c r="R91">
        <f t="shared" si="1"/>
        <v>-1.2711717869869452</v>
      </c>
    </row>
    <row r="92" spans="17:18" x14ac:dyDescent="0.3">
      <c r="Q92">
        <v>0.119999999999999</v>
      </c>
      <c r="R92">
        <f t="shared" si="1"/>
        <v>-1.3788526273323292</v>
      </c>
    </row>
    <row r="93" spans="17:18" x14ac:dyDescent="0.3">
      <c r="Q93">
        <v>0.109999999999999</v>
      </c>
      <c r="R93">
        <f t="shared" si="1"/>
        <v>-1.5059569502771972</v>
      </c>
    </row>
    <row r="94" spans="17:18" x14ac:dyDescent="0.3">
      <c r="Q94">
        <v>9.9999999999999006E-2</v>
      </c>
      <c r="R94">
        <f t="shared" si="1"/>
        <v>-1.6583123951777166</v>
      </c>
    </row>
    <row r="95" spans="17:18" x14ac:dyDescent="0.3">
      <c r="Q95">
        <v>8.9999999999998997E-2</v>
      </c>
      <c r="R95">
        <f t="shared" si="1"/>
        <v>-1.84433660252933</v>
      </c>
    </row>
    <row r="96" spans="17:18" x14ac:dyDescent="0.3">
      <c r="Q96">
        <v>7.9999999999999002E-2</v>
      </c>
      <c r="R96">
        <f t="shared" si="1"/>
        <v>-2.0766559657295449</v>
      </c>
    </row>
    <row r="97" spans="17:18" x14ac:dyDescent="0.3">
      <c r="Q97">
        <v>6.9999999999998994E-2</v>
      </c>
      <c r="R97">
        <f t="shared" si="1"/>
        <v>-2.3751118842246566</v>
      </c>
    </row>
    <row r="98" spans="17:18" x14ac:dyDescent="0.3">
      <c r="Q98">
        <v>5.9999999999999103E-2</v>
      </c>
      <c r="R98">
        <f t="shared" si="1"/>
        <v>-2.7727732696595484</v>
      </c>
    </row>
    <row r="99" spans="17:18" x14ac:dyDescent="0.3">
      <c r="Q99">
        <v>4.9999999999998997E-2</v>
      </c>
      <c r="R99">
        <f t="shared" si="1"/>
        <v>-3.3291640592397633</v>
      </c>
    </row>
  </sheetData>
  <mergeCells count="5">
    <mergeCell ref="F1:H1"/>
    <mergeCell ref="I1:O1"/>
    <mergeCell ref="Q2:R2"/>
    <mergeCell ref="F7:N7"/>
    <mergeCell ref="F15:F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workbookViewId="0">
      <selection activeCell="I4" sqref="I4"/>
    </sheetView>
  </sheetViews>
  <sheetFormatPr baseColWidth="10" defaultRowHeight="15.6" x14ac:dyDescent="0.3"/>
  <cols>
    <col min="1" max="1" width="21" bestFit="1" customWidth="1"/>
    <col min="2" max="2" width="7.796875" bestFit="1" customWidth="1"/>
    <col min="3" max="5" width="4.5" customWidth="1"/>
    <col min="6" max="6" width="27.19921875" bestFit="1" customWidth="1"/>
    <col min="7" max="7" width="14" bestFit="1" customWidth="1"/>
    <col min="8" max="8" width="12.69921875" bestFit="1" customWidth="1"/>
    <col min="9" max="9" width="25.19921875" bestFit="1" customWidth="1"/>
    <col min="10" max="10" width="11.296875" bestFit="1" customWidth="1"/>
    <col min="11" max="12" width="13.19921875" bestFit="1" customWidth="1"/>
    <col min="13" max="13" width="10.5" bestFit="1" customWidth="1"/>
    <col min="14" max="14" width="12.796875" bestFit="1" customWidth="1"/>
    <col min="15" max="15" width="4.5" bestFit="1" customWidth="1"/>
    <col min="16" max="16" width="4.296875" style="43" customWidth="1"/>
    <col min="17" max="18" width="11" bestFit="1" customWidth="1"/>
    <col min="22" max="22" width="10.796875" style="43"/>
  </cols>
  <sheetData>
    <row r="1" spans="1:22" x14ac:dyDescent="0.3">
      <c r="A1" s="62" t="s">
        <v>0</v>
      </c>
      <c r="B1" s="62" t="s">
        <v>1</v>
      </c>
      <c r="C1" s="1"/>
      <c r="D1" s="1" t="s">
        <v>157</v>
      </c>
      <c r="E1" s="1"/>
      <c r="F1" s="98" t="s">
        <v>148</v>
      </c>
      <c r="G1" s="98"/>
      <c r="H1" s="98"/>
      <c r="I1" s="94" t="s">
        <v>138</v>
      </c>
      <c r="J1" s="94"/>
      <c r="K1" s="94"/>
      <c r="L1" s="94"/>
      <c r="M1" s="94"/>
      <c r="N1" s="94"/>
      <c r="O1" s="94"/>
      <c r="P1" s="56"/>
      <c r="V1" s="56"/>
    </row>
    <row r="2" spans="1:22" ht="18" x14ac:dyDescent="0.35">
      <c r="A2" s="19" t="s">
        <v>149</v>
      </c>
      <c r="B2" s="19">
        <v>0</v>
      </c>
      <c r="D2">
        <v>2</v>
      </c>
      <c r="F2" s="69" t="s">
        <v>140</v>
      </c>
      <c r="G2" s="69" t="s">
        <v>142</v>
      </c>
      <c r="H2" s="69" t="s">
        <v>141</v>
      </c>
      <c r="I2" s="50" t="s">
        <v>137</v>
      </c>
      <c r="J2" s="46" t="s">
        <v>95</v>
      </c>
      <c r="K2" s="47" t="s">
        <v>96</v>
      </c>
      <c r="L2" s="47" t="s">
        <v>97</v>
      </c>
      <c r="M2" s="47" t="s">
        <v>98</v>
      </c>
      <c r="N2" s="48" t="s">
        <v>99</v>
      </c>
      <c r="O2" s="49" t="s">
        <v>100</v>
      </c>
      <c r="P2" s="66"/>
      <c r="Q2" s="95" t="s">
        <v>147</v>
      </c>
      <c r="R2" s="95"/>
      <c r="V2" s="57"/>
    </row>
    <row r="3" spans="1:22" x14ac:dyDescent="0.3">
      <c r="A3" s="19" t="s">
        <v>150</v>
      </c>
      <c r="B3" s="19">
        <v>47</v>
      </c>
      <c r="F3" s="19">
        <v>0.3</v>
      </c>
      <c r="G3" s="19">
        <f>F3*(100-B2)/100</f>
        <v>0.3</v>
      </c>
      <c r="H3" s="19"/>
      <c r="I3" s="30" t="s">
        <v>170</v>
      </c>
      <c r="J3" s="77"/>
      <c r="K3" s="77"/>
      <c r="L3" s="77"/>
      <c r="M3" s="77"/>
      <c r="N3" s="78"/>
      <c r="O3" s="45"/>
      <c r="P3" s="65"/>
      <c r="Q3" s="68" t="s">
        <v>145</v>
      </c>
      <c r="R3" s="68" t="s">
        <v>146</v>
      </c>
      <c r="V3" s="55"/>
    </row>
    <row r="4" spans="1:22" x14ac:dyDescent="0.3">
      <c r="A4" s="19" t="s">
        <v>151</v>
      </c>
      <c r="B4" s="19">
        <v>85</v>
      </c>
      <c r="F4" s="19">
        <v>1</v>
      </c>
      <c r="G4" s="19">
        <f>(F4-F3)*(100-B3)/100</f>
        <v>0.37099999999999994</v>
      </c>
      <c r="H4" s="19"/>
      <c r="I4" s="30" t="s">
        <v>169</v>
      </c>
      <c r="J4" s="45">
        <v>0.39</v>
      </c>
      <c r="K4" s="45">
        <v>0.1</v>
      </c>
      <c r="L4" s="45">
        <v>5.8999999999999997E-2</v>
      </c>
      <c r="M4" s="45">
        <v>1.48</v>
      </c>
      <c r="N4" s="45">
        <v>17.629334277620398</v>
      </c>
      <c r="O4" s="44">
        <v>0.5</v>
      </c>
      <c r="P4" s="65"/>
      <c r="Q4">
        <v>1</v>
      </c>
      <c r="R4">
        <f>-((Q4^(-1/(1-1/$B$9))-1)^(1/$B$9))/$B$8/10000</f>
        <v>0</v>
      </c>
      <c r="V4" s="55"/>
    </row>
    <row r="5" spans="1:22" x14ac:dyDescent="0.3">
      <c r="A5" s="58" t="s">
        <v>152</v>
      </c>
      <c r="B5" s="59">
        <f>IF(D2=1,G9,G10)</f>
        <v>0.16946614315602759</v>
      </c>
      <c r="C5" s="2"/>
      <c r="D5" s="2"/>
      <c r="E5" s="2"/>
      <c r="F5" s="19">
        <v>4</v>
      </c>
      <c r="G5" s="19">
        <f>(F5-F4)*(100-B4)/100</f>
        <v>0.45</v>
      </c>
      <c r="H5" s="73">
        <f>SUM(G3:G5)</f>
        <v>1.121</v>
      </c>
      <c r="I5" s="30"/>
      <c r="J5" s="45"/>
      <c r="K5" s="45"/>
      <c r="L5" s="45"/>
      <c r="M5" s="45"/>
      <c r="N5" s="45"/>
      <c r="O5" s="44"/>
      <c r="P5" s="65"/>
      <c r="Q5">
        <v>0.99</v>
      </c>
      <c r="R5">
        <f t="shared" ref="R5:R68" si="0">-((Q5^(-1/(1-1/$B$9))-1)^(1/$B$9))/$B$8/10000</f>
        <v>-1.6377501721078036E-4</v>
      </c>
      <c r="V5" s="55"/>
    </row>
    <row r="6" spans="1:22" x14ac:dyDescent="0.3">
      <c r="A6" s="58" t="s">
        <v>153</v>
      </c>
      <c r="B6" s="59">
        <f>IF(D2=1,H9,H10)</f>
        <v>0.11116500959248107</v>
      </c>
      <c r="C6" s="2"/>
      <c r="D6" s="2"/>
      <c r="E6" s="2"/>
      <c r="Q6">
        <v>0.98</v>
      </c>
      <c r="R6">
        <f t="shared" si="0"/>
        <v>-2.6531429110156169E-4</v>
      </c>
    </row>
    <row r="7" spans="1:22" x14ac:dyDescent="0.3">
      <c r="A7" s="19" t="s">
        <v>2</v>
      </c>
      <c r="B7" s="60">
        <v>0.8</v>
      </c>
      <c r="C7" s="2"/>
      <c r="D7" s="2"/>
      <c r="E7" s="2"/>
      <c r="F7" s="97" t="s">
        <v>144</v>
      </c>
      <c r="G7" s="97"/>
      <c r="H7" s="97"/>
      <c r="I7" s="97"/>
      <c r="J7" s="97"/>
      <c r="K7" s="97"/>
      <c r="L7" s="97"/>
      <c r="M7" s="97"/>
      <c r="N7" s="97"/>
      <c r="O7" s="64"/>
      <c r="P7" s="64"/>
      <c r="Q7">
        <v>0.97</v>
      </c>
      <c r="R7">
        <f t="shared" si="0"/>
        <v>-3.5394847724900587E-4</v>
      </c>
    </row>
    <row r="8" spans="1:22" x14ac:dyDescent="0.3">
      <c r="A8" s="50" t="s">
        <v>3</v>
      </c>
      <c r="B8" s="61">
        <f>IF(D2=1,L3,L4)</f>
        <v>5.8999999999999997E-2</v>
      </c>
      <c r="C8" s="2"/>
      <c r="D8" s="2"/>
      <c r="E8" s="2"/>
      <c r="F8" s="63"/>
      <c r="G8" s="52" t="s">
        <v>101</v>
      </c>
      <c r="H8" s="52" t="s">
        <v>102</v>
      </c>
      <c r="I8" s="52" t="s">
        <v>103</v>
      </c>
      <c r="J8" s="51" t="s">
        <v>106</v>
      </c>
      <c r="K8" s="51" t="s">
        <v>104</v>
      </c>
      <c r="L8" s="51" t="s">
        <v>105</v>
      </c>
      <c r="M8" s="51" t="s">
        <v>107</v>
      </c>
      <c r="N8" s="51" t="s">
        <v>108</v>
      </c>
      <c r="Q8">
        <v>0.96</v>
      </c>
      <c r="R8">
        <f t="shared" si="0"/>
        <v>-4.3615754415666483E-4</v>
      </c>
    </row>
    <row r="9" spans="1:22" x14ac:dyDescent="0.3">
      <c r="A9" s="50" t="s">
        <v>4</v>
      </c>
      <c r="B9" s="61">
        <f>IF(D2=1,M3,M4)</f>
        <v>1.48</v>
      </c>
      <c r="C9" s="2"/>
      <c r="D9" s="2"/>
      <c r="E9" s="2"/>
      <c r="F9" s="30" t="s">
        <v>160</v>
      </c>
      <c r="G9" s="54" t="e">
        <f>K3+(J3-K3)/(1+(L3*0.033*10000)^M3)^(1-1/M3)</f>
        <v>#NUM!</v>
      </c>
      <c r="H9" s="53" t="e">
        <f>K3+(J3-K3)/(1+(L3*1.5*10000)^M3)^(1-1/M3)</f>
        <v>#NUM!</v>
      </c>
      <c r="I9" s="53" t="e">
        <f>K3+(J3-K3)/(1+(L3*3.5*10000)^M3)^(1-1/M3)</f>
        <v>#NUM!</v>
      </c>
      <c r="J9" s="53" t="e">
        <f>(G9-K3)/(J3-K3)</f>
        <v>#NUM!</v>
      </c>
      <c r="K9" s="53">
        <f>(J3-K3)*$H$5*1000</f>
        <v>0</v>
      </c>
      <c r="L9" s="53" t="e">
        <f>(G9-K3)*H$5*1000</f>
        <v>#NUM!</v>
      </c>
      <c r="M9" s="53" t="e">
        <f>(G9-H9)*H$5*1000</f>
        <v>#NUM!</v>
      </c>
      <c r="N9" s="53" t="e">
        <f>(G9-I9)*H$5*1000</f>
        <v>#NUM!</v>
      </c>
      <c r="Q9">
        <v>0.95</v>
      </c>
      <c r="R9">
        <f t="shared" si="0"/>
        <v>-5.1463212102794103E-4</v>
      </c>
    </row>
    <row r="10" spans="1:22" x14ac:dyDescent="0.3">
      <c r="A10" s="50" t="s">
        <v>5</v>
      </c>
      <c r="B10" s="61">
        <f>IF(D2=1,O3,O4)</f>
        <v>0.5</v>
      </c>
      <c r="C10" s="2"/>
      <c r="D10" s="2"/>
      <c r="E10" s="2"/>
      <c r="F10" s="30" t="s">
        <v>155</v>
      </c>
      <c r="G10" s="54">
        <f>K4+(J4-K4)/(1+(L4*0.033*10000)^M4)^(1-1/M4)</f>
        <v>0.16946614315602759</v>
      </c>
      <c r="H10" s="53">
        <f>K4+(J4-K4)/(1+(L4*1.5*10000)^M4)^(1-1/M4)</f>
        <v>0.11116500959248107</v>
      </c>
      <c r="I10" s="53">
        <f>K4+(J4-K4)/(1+(L4*3.5*10000)^M4)^(1-1/M4)</f>
        <v>0.1074342065366185</v>
      </c>
      <c r="J10" s="53">
        <f>(G10-K4)/(J4-K4)</f>
        <v>0.23953842467595718</v>
      </c>
      <c r="K10" s="53">
        <f>(J4-K4)*$H$5*1000</f>
        <v>325.09000000000003</v>
      </c>
      <c r="L10" s="53">
        <f>(G10-K4)*H$5*1000</f>
        <v>77.871546477906918</v>
      </c>
      <c r="M10" s="53">
        <f>(G10-H10)*H$5*1000</f>
        <v>65.355570724735642</v>
      </c>
      <c r="N10" s="53">
        <f>(G10-I10)*H$5*1000</f>
        <v>69.537800950357592</v>
      </c>
      <c r="Q10">
        <v>0.94</v>
      </c>
      <c r="R10">
        <f t="shared" si="0"/>
        <v>-5.9082937906743441E-4</v>
      </c>
    </row>
    <row r="11" spans="1:22" x14ac:dyDescent="0.3">
      <c r="A11" s="50" t="s">
        <v>6</v>
      </c>
      <c r="B11" s="61">
        <f>IF(D2=1,N3,N4)</f>
        <v>17.629334277620398</v>
      </c>
      <c r="C11" s="2"/>
      <c r="D11" s="2"/>
      <c r="E11" s="2"/>
      <c r="F11" s="43"/>
      <c r="G11" s="71"/>
      <c r="H11" s="55"/>
      <c r="I11" s="55"/>
      <c r="J11" s="55"/>
      <c r="K11" s="55"/>
      <c r="L11" s="55"/>
      <c r="M11" s="55"/>
      <c r="N11" s="55"/>
      <c r="Q11">
        <v>0.93</v>
      </c>
      <c r="R11">
        <f t="shared" si="0"/>
        <v>-6.6566161115264033E-4</v>
      </c>
    </row>
    <row r="12" spans="1:22" x14ac:dyDescent="0.3">
      <c r="A12" s="50" t="s">
        <v>7</v>
      </c>
      <c r="B12" s="61">
        <f>IF(D2=1,J3,J4)</f>
        <v>0.39</v>
      </c>
      <c r="C12" s="2"/>
      <c r="D12" s="2"/>
      <c r="E12" s="2"/>
      <c r="Q12">
        <v>0.92</v>
      </c>
      <c r="R12">
        <f t="shared" si="0"/>
        <v>-7.3975749976399328E-4</v>
      </c>
    </row>
    <row r="13" spans="1:22" x14ac:dyDescent="0.3">
      <c r="A13" s="50" t="s">
        <v>8</v>
      </c>
      <c r="B13" s="61">
        <f>IF(D2=1,K3,K4)</f>
        <v>0.1</v>
      </c>
      <c r="C13" s="2"/>
      <c r="D13" s="2"/>
      <c r="E13" s="2"/>
      <c r="Q13">
        <v>0.91</v>
      </c>
      <c r="R13">
        <f t="shared" si="0"/>
        <v>-8.1358200445041571E-4</v>
      </c>
    </row>
    <row r="14" spans="1:22" ht="31.2" x14ac:dyDescent="0.3">
      <c r="F14" s="72" t="s">
        <v>158</v>
      </c>
      <c r="Q14">
        <v>0.9</v>
      </c>
      <c r="R14">
        <f t="shared" si="0"/>
        <v>-8.8749869464460889E-4</v>
      </c>
    </row>
    <row r="15" spans="1:22" ht="31.05" customHeight="1" x14ac:dyDescent="0.3">
      <c r="F15" s="93">
        <f>IF(D2=1,AVERAGE(M9:N9),AVERAGE(M10:N10))</f>
        <v>67.446685837546624</v>
      </c>
      <c r="Q15">
        <v>0.89</v>
      </c>
      <c r="R15">
        <f t="shared" si="0"/>
        <v>-9.6180520773200102E-4</v>
      </c>
    </row>
    <row r="16" spans="1:22" ht="16.05" customHeight="1" x14ac:dyDescent="0.3">
      <c r="F16" s="93"/>
      <c r="Q16">
        <v>0.88</v>
      </c>
      <c r="R16">
        <f t="shared" si="0"/>
        <v>-1.0367548578523319E-3</v>
      </c>
    </row>
    <row r="17" spans="17:18" x14ac:dyDescent="0.3">
      <c r="Q17">
        <v>0.87</v>
      </c>
      <c r="R17">
        <f t="shared" si="0"/>
        <v>-1.112570555495909E-3</v>
      </c>
    </row>
    <row r="18" spans="17:18" x14ac:dyDescent="0.3">
      <c r="Q18">
        <v>0.86</v>
      </c>
      <c r="R18">
        <f t="shared" si="0"/>
        <v>-1.1894542021071788E-3</v>
      </c>
    </row>
    <row r="19" spans="17:18" x14ac:dyDescent="0.3">
      <c r="Q19">
        <v>0.85</v>
      </c>
      <c r="R19">
        <f t="shared" si="0"/>
        <v>-1.2675932954621155E-3</v>
      </c>
    </row>
    <row r="20" spans="17:18" x14ac:dyDescent="0.3">
      <c r="Q20">
        <v>0.84</v>
      </c>
      <c r="R20">
        <f t="shared" si="0"/>
        <v>-1.3471657506746882E-3</v>
      </c>
    </row>
    <row r="21" spans="17:18" x14ac:dyDescent="0.3">
      <c r="Q21">
        <v>0.83</v>
      </c>
      <c r="R21">
        <f t="shared" si="0"/>
        <v>-1.4283435454948471E-3</v>
      </c>
    </row>
    <row r="22" spans="17:18" x14ac:dyDescent="0.3">
      <c r="Q22">
        <v>0.82</v>
      </c>
      <c r="R22">
        <f t="shared" si="0"/>
        <v>-1.511295573249117E-3</v>
      </c>
    </row>
    <row r="23" spans="17:18" x14ac:dyDescent="0.3">
      <c r="Q23">
        <v>0.81</v>
      </c>
      <c r="R23">
        <f t="shared" si="0"/>
        <v>-1.5961899533569498E-3</v>
      </c>
    </row>
    <row r="24" spans="17:18" x14ac:dyDescent="0.3">
      <c r="Q24">
        <v>0.8</v>
      </c>
      <c r="R24">
        <f t="shared" si="0"/>
        <v>-1.6831959675973457E-3</v>
      </c>
    </row>
    <row r="25" spans="17:18" x14ac:dyDescent="0.3">
      <c r="Q25">
        <v>0.79</v>
      </c>
      <c r="R25">
        <f t="shared" si="0"/>
        <v>-1.7724857387226599E-3</v>
      </c>
    </row>
    <row r="26" spans="17:18" x14ac:dyDescent="0.3">
      <c r="Q26">
        <v>0.78</v>
      </c>
      <c r="R26">
        <f t="shared" si="0"/>
        <v>-1.8642357346807671E-3</v>
      </c>
    </row>
    <row r="27" spans="17:18" x14ac:dyDescent="0.3">
      <c r="Q27">
        <v>0.77</v>
      </c>
      <c r="R27">
        <f t="shared" si="0"/>
        <v>-1.9586281597379828E-3</v>
      </c>
    </row>
    <row r="28" spans="17:18" x14ac:dyDescent="0.3">
      <c r="Q28">
        <v>0.76</v>
      </c>
      <c r="R28">
        <f t="shared" si="0"/>
        <v>-2.0558522791112041E-3</v>
      </c>
    </row>
    <row r="29" spans="17:18" x14ac:dyDescent="0.3">
      <c r="Q29">
        <v>0.75</v>
      </c>
      <c r="R29">
        <f t="shared" si="0"/>
        <v>-2.1561057138285824E-3</v>
      </c>
    </row>
    <row r="30" spans="17:18" x14ac:dyDescent="0.3">
      <c r="Q30">
        <v>0.74</v>
      </c>
      <c r="R30">
        <f t="shared" si="0"/>
        <v>-2.2595957358894437E-3</v>
      </c>
    </row>
    <row r="31" spans="17:18" x14ac:dyDescent="0.3">
      <c r="Q31">
        <v>0.73</v>
      </c>
      <c r="R31">
        <f t="shared" si="0"/>
        <v>-2.3665405893968927E-3</v>
      </c>
    </row>
    <row r="32" spans="17:18" x14ac:dyDescent="0.3">
      <c r="Q32">
        <v>0.72</v>
      </c>
      <c r="R32">
        <f t="shared" si="0"/>
        <v>-2.4771708605519694E-3</v>
      </c>
    </row>
    <row r="33" spans="17:18" x14ac:dyDescent="0.3">
      <c r="Q33">
        <v>0.71</v>
      </c>
      <c r="R33">
        <f t="shared" si="0"/>
        <v>-2.5917309178100163E-3</v>
      </c>
    </row>
    <row r="34" spans="17:18" x14ac:dyDescent="0.3">
      <c r="Q34">
        <v>0.7</v>
      </c>
      <c r="R34">
        <f t="shared" si="0"/>
        <v>-2.7104804428371024E-3</v>
      </c>
    </row>
    <row r="35" spans="17:18" x14ac:dyDescent="0.3">
      <c r="Q35">
        <v>0.69</v>
      </c>
      <c r="R35">
        <f t="shared" si="0"/>
        <v>-2.8336960729928818E-3</v>
      </c>
    </row>
    <row r="36" spans="17:18" x14ac:dyDescent="0.3">
      <c r="Q36">
        <v>0.68</v>
      </c>
      <c r="R36">
        <f t="shared" si="0"/>
        <v>-2.9616731767994841E-3</v>
      </c>
    </row>
    <row r="37" spans="17:18" x14ac:dyDescent="0.3">
      <c r="Q37">
        <v>0.67</v>
      </c>
      <c r="R37">
        <f t="shared" si="0"/>
        <v>-3.0947277851755676E-3</v>
      </c>
    </row>
    <row r="38" spans="17:18" x14ac:dyDescent="0.3">
      <c r="Q38">
        <v>0.66</v>
      </c>
      <c r="R38">
        <f t="shared" si="0"/>
        <v>-3.2331987030986505E-3</v>
      </c>
    </row>
    <row r="39" spans="17:18" x14ac:dyDescent="0.3">
      <c r="Q39">
        <v>0.65</v>
      </c>
      <c r="R39">
        <f t="shared" si="0"/>
        <v>-3.377449828815088E-3</v>
      </c>
    </row>
    <row r="40" spans="17:18" x14ac:dyDescent="0.3">
      <c r="Q40">
        <v>0.64</v>
      </c>
      <c r="R40">
        <f t="shared" si="0"/>
        <v>-3.5278727107786573E-3</v>
      </c>
    </row>
    <row r="41" spans="17:18" x14ac:dyDescent="0.3">
      <c r="Q41">
        <v>0.63</v>
      </c>
      <c r="R41">
        <f t="shared" si="0"/>
        <v>-3.6848893762228422E-3</v>
      </c>
    </row>
    <row r="42" spans="17:18" x14ac:dyDescent="0.3">
      <c r="Q42">
        <v>0.62</v>
      </c>
      <c r="R42">
        <f t="shared" si="0"/>
        <v>-3.8489554697397174E-3</v>
      </c>
    </row>
    <row r="43" spans="17:18" x14ac:dyDescent="0.3">
      <c r="Q43">
        <v>0.61</v>
      </c>
      <c r="R43">
        <f t="shared" si="0"/>
        <v>-4.0205637455566663E-3</v>
      </c>
    </row>
    <row r="44" spans="17:18" x14ac:dyDescent="0.3">
      <c r="Q44">
        <v>0.6</v>
      </c>
      <c r="R44">
        <f t="shared" si="0"/>
        <v>-4.2002479635067464E-3</v>
      </c>
    </row>
    <row r="45" spans="17:18" x14ac:dyDescent="0.3">
      <c r="Q45">
        <v>0.59</v>
      </c>
      <c r="R45">
        <f t="shared" si="0"/>
        <v>-4.3885872461484786E-3</v>
      </c>
    </row>
    <row r="46" spans="17:18" x14ac:dyDescent="0.3">
      <c r="Q46">
        <v>0.57999999999999996</v>
      </c>
      <c r="R46">
        <f t="shared" si="0"/>
        <v>-4.5862109633149611E-3</v>
      </c>
    </row>
    <row r="47" spans="17:18" x14ac:dyDescent="0.3">
      <c r="Q47">
        <v>0.56999999999999995</v>
      </c>
      <c r="R47">
        <f t="shared" si="0"/>
        <v>-4.7938042208170604E-3</v>
      </c>
    </row>
    <row r="48" spans="17:18" x14ac:dyDescent="0.3">
      <c r="Q48">
        <v>0.56000000000000005</v>
      </c>
      <c r="R48">
        <f t="shared" si="0"/>
        <v>-5.0121140424060403E-3</v>
      </c>
    </row>
    <row r="49" spans="17:18" x14ac:dyDescent="0.3">
      <c r="Q49">
        <v>0.55000000000000004</v>
      </c>
      <c r="R49">
        <f t="shared" si="0"/>
        <v>-5.2419563488038962E-3</v>
      </c>
    </row>
    <row r="50" spans="17:18" x14ac:dyDescent="0.3">
      <c r="Q50">
        <v>0.54</v>
      </c>
      <c r="R50">
        <f t="shared" si="0"/>
        <v>-5.4842238551106037E-3</v>
      </c>
    </row>
    <row r="51" spans="17:18" x14ac:dyDescent="0.3">
      <c r="Q51">
        <v>0.53</v>
      </c>
      <c r="R51">
        <f t="shared" si="0"/>
        <v>-5.7398950287825693E-3</v>
      </c>
    </row>
    <row r="52" spans="17:18" x14ac:dyDescent="0.3">
      <c r="Q52">
        <v>0.52</v>
      </c>
      <c r="R52">
        <f t="shared" si="0"/>
        <v>-6.0100442753706906E-3</v>
      </c>
    </row>
    <row r="53" spans="17:18" x14ac:dyDescent="0.3">
      <c r="Q53">
        <v>0.51</v>
      </c>
      <c r="R53">
        <f t="shared" si="0"/>
        <v>-6.2958535492085004E-3</v>
      </c>
    </row>
    <row r="54" spans="17:18" x14ac:dyDescent="0.3">
      <c r="Q54">
        <v>0.5</v>
      </c>
      <c r="R54">
        <f t="shared" si="0"/>
        <v>-6.598625622370311E-3</v>
      </c>
    </row>
    <row r="55" spans="17:18" x14ac:dyDescent="0.3">
      <c r="Q55">
        <v>0.49</v>
      </c>
      <c r="R55">
        <f t="shared" si="0"/>
        <v>-6.919799288874577E-3</v>
      </c>
    </row>
    <row r="56" spans="17:18" x14ac:dyDescent="0.3">
      <c r="Q56">
        <v>0.48</v>
      </c>
      <c r="R56">
        <f t="shared" si="0"/>
        <v>-7.2609668340438416E-3</v>
      </c>
    </row>
    <row r="57" spans="17:18" x14ac:dyDescent="0.3">
      <c r="Q57">
        <v>0.47</v>
      </c>
      <c r="R57">
        <f t="shared" si="0"/>
        <v>-7.6238941633614658E-3</v>
      </c>
    </row>
    <row r="58" spans="17:18" x14ac:dyDescent="0.3">
      <c r="Q58">
        <v>0.46</v>
      </c>
      <c r="R58">
        <f t="shared" si="0"/>
        <v>-8.0105440638859726E-3</v>
      </c>
    </row>
    <row r="59" spans="17:18" x14ac:dyDescent="0.3">
      <c r="Q59">
        <v>0.45</v>
      </c>
      <c r="R59">
        <f t="shared" si="0"/>
        <v>-8.4231031678565389E-3</v>
      </c>
    </row>
    <row r="60" spans="17:18" x14ac:dyDescent="0.3">
      <c r="Q60">
        <v>0.44</v>
      </c>
      <c r="R60">
        <f t="shared" si="0"/>
        <v>-8.8640133070974399E-3</v>
      </c>
    </row>
    <row r="61" spans="17:18" x14ac:dyDescent="0.3">
      <c r="Q61">
        <v>0.42999999999999899</v>
      </c>
      <c r="R61">
        <f t="shared" si="0"/>
        <v>-9.3360080940492474E-3</v>
      </c>
    </row>
    <row r="62" spans="17:18" x14ac:dyDescent="0.3">
      <c r="Q62">
        <v>0.41999999999999899</v>
      </c>
      <c r="R62">
        <f t="shared" si="0"/>
        <v>-9.8421557482653837E-3</v>
      </c>
    </row>
    <row r="63" spans="17:18" x14ac:dyDescent="0.3">
      <c r="Q63">
        <v>0.40999999999999898</v>
      </c>
      <c r="R63">
        <f t="shared" si="0"/>
        <v>-1.038590941581515E-2</v>
      </c>
    </row>
    <row r="64" spans="17:18" x14ac:dyDescent="0.3">
      <c r="Q64">
        <v>0.39999999999999902</v>
      </c>
      <c r="R64">
        <f t="shared" si="0"/>
        <v>-1.0971166516021627E-2</v>
      </c>
    </row>
    <row r="65" spans="17:18" x14ac:dyDescent="0.3">
      <c r="Q65">
        <v>0.38999999999999901</v>
      </c>
      <c r="R65">
        <f t="shared" si="0"/>
        <v>-1.160233901215587E-2</v>
      </c>
    </row>
    <row r="66" spans="17:18" x14ac:dyDescent="0.3">
      <c r="Q66">
        <v>0.37999999999999901</v>
      </c>
      <c r="R66">
        <f t="shared" si="0"/>
        <v>-1.2284436962338233E-2</v>
      </c>
    </row>
    <row r="67" spans="17:18" x14ac:dyDescent="0.3">
      <c r="Q67">
        <v>0.369999999999999</v>
      </c>
      <c r="R67">
        <f t="shared" si="0"/>
        <v>-1.3023168293566352E-2</v>
      </c>
    </row>
    <row r="68" spans="17:18" x14ac:dyDescent="0.3">
      <c r="Q68">
        <v>0.35999999999999899</v>
      </c>
      <c r="R68">
        <f t="shared" si="0"/>
        <v>-1.3825058495175008E-2</v>
      </c>
    </row>
    <row r="69" spans="17:18" x14ac:dyDescent="0.3">
      <c r="Q69">
        <v>0.34999999999999898</v>
      </c>
      <c r="R69">
        <f t="shared" ref="R69:R99" si="1">-((Q69^(-1/(1-1/$B$9))-1)^(1/$B$9))/$B$8/10000</f>
        <v>-1.4697594901716446E-2</v>
      </c>
    </row>
    <row r="70" spans="17:18" x14ac:dyDescent="0.3">
      <c r="Q70">
        <v>0.33999999999999903</v>
      </c>
      <c r="R70">
        <f t="shared" si="1"/>
        <v>-1.564940150214434E-2</v>
      </c>
    </row>
    <row r="71" spans="17:18" x14ac:dyDescent="0.3">
      <c r="Q71">
        <v>0.32999999999999902</v>
      </c>
      <c r="R71">
        <f t="shared" si="1"/>
        <v>-1.6690451872323649E-2</v>
      </c>
    </row>
    <row r="72" spans="17:18" x14ac:dyDescent="0.3">
      <c r="Q72">
        <v>0.31999999999999901</v>
      </c>
      <c r="R72">
        <f t="shared" si="1"/>
        <v>-1.7832330019685899E-2</v>
      </c>
    </row>
    <row r="73" spans="17:18" x14ac:dyDescent="0.3">
      <c r="Q73">
        <v>0.309999999999999</v>
      </c>
      <c r="R73">
        <f t="shared" si="1"/>
        <v>-1.9088551845576795E-2</v>
      </c>
    </row>
    <row r="74" spans="17:18" x14ac:dyDescent="0.3">
      <c r="Q74">
        <v>0.29999999999999899</v>
      </c>
      <c r="R74">
        <f t="shared" si="1"/>
        <v>-2.0474963844954015E-2</v>
      </c>
    </row>
    <row r="75" spans="17:18" x14ac:dyDescent="0.3">
      <c r="Q75">
        <v>0.28999999999999898</v>
      </c>
      <c r="R75">
        <f t="shared" si="1"/>
        <v>-2.2010240962587066E-2</v>
      </c>
    </row>
    <row r="76" spans="17:18" x14ac:dyDescent="0.3">
      <c r="Q76">
        <v>0.27999999999999903</v>
      </c>
      <c r="R76">
        <f t="shared" si="1"/>
        <v>-2.371651276830997E-2</v>
      </c>
    </row>
    <row r="77" spans="17:18" x14ac:dyDescent="0.3">
      <c r="Q77">
        <v>0.26999999999999902</v>
      </c>
      <c r="R77">
        <f t="shared" si="1"/>
        <v>-2.5620157114421067E-2</v>
      </c>
    </row>
    <row r="78" spans="17:18" x14ac:dyDescent="0.3">
      <c r="Q78">
        <v>0.25999999999999901</v>
      </c>
      <c r="R78">
        <f t="shared" si="1"/>
        <v>-2.7752814394671504E-2</v>
      </c>
    </row>
    <row r="79" spans="17:18" x14ac:dyDescent="0.3">
      <c r="Q79">
        <v>0.249999999999999</v>
      </c>
      <c r="R79">
        <f t="shared" si="1"/>
        <v>-3.0152695226327852E-2</v>
      </c>
    </row>
    <row r="80" spans="17:18" x14ac:dyDescent="0.3">
      <c r="Q80">
        <v>0.23999999999999899</v>
      </c>
      <c r="R80">
        <f t="shared" si="1"/>
        <v>-3.2866282534811053E-2</v>
      </c>
    </row>
    <row r="81" spans="17:18" x14ac:dyDescent="0.3">
      <c r="Q81">
        <v>0.22999999999999901</v>
      </c>
      <c r="R81">
        <f t="shared" si="1"/>
        <v>-3.5950569800181457E-2</v>
      </c>
    </row>
    <row r="82" spans="17:18" x14ac:dyDescent="0.3">
      <c r="Q82">
        <v>0.219999999999999</v>
      </c>
      <c r="R82">
        <f t="shared" si="1"/>
        <v>-3.9476037133067222E-2</v>
      </c>
    </row>
    <row r="83" spans="17:18" x14ac:dyDescent="0.3">
      <c r="Q83">
        <v>0.20999999999999899</v>
      </c>
      <c r="R83">
        <f t="shared" si="1"/>
        <v>-4.3530656225987056E-2</v>
      </c>
    </row>
    <row r="84" spans="17:18" x14ac:dyDescent="0.3">
      <c r="Q84">
        <v>0.19999999999999901</v>
      </c>
      <c r="R84">
        <f t="shared" si="1"/>
        <v>-4.8225350822287891E-2</v>
      </c>
    </row>
    <row r="85" spans="17:18" x14ac:dyDescent="0.3">
      <c r="Q85">
        <v>0.189999999999999</v>
      </c>
      <c r="R85">
        <f t="shared" si="1"/>
        <v>-5.370154884159592E-2</v>
      </c>
    </row>
    <row r="86" spans="17:18" x14ac:dyDescent="0.3">
      <c r="Q86">
        <v>0.17999999999999899</v>
      </c>
      <c r="R86">
        <f t="shared" si="1"/>
        <v>-6.0141792484023529E-2</v>
      </c>
    </row>
    <row r="87" spans="17:18" x14ac:dyDescent="0.3">
      <c r="Q87">
        <v>0.16999999999999901</v>
      </c>
      <c r="R87">
        <f t="shared" si="1"/>
        <v>-6.7784904529744783E-2</v>
      </c>
    </row>
    <row r="88" spans="17:18" x14ac:dyDescent="0.3">
      <c r="Q88">
        <v>0.159999999999999</v>
      </c>
      <c r="R88">
        <f t="shared" si="1"/>
        <v>-7.6948086785707567E-2</v>
      </c>
    </row>
    <row r="89" spans="17:18" x14ac:dyDescent="0.3">
      <c r="Q89">
        <v>0.149999999999999</v>
      </c>
      <c r="R89">
        <f t="shared" si="1"/>
        <v>-8.8059814302026418E-2</v>
      </c>
    </row>
    <row r="90" spans="17:18" x14ac:dyDescent="0.3">
      <c r="Q90">
        <v>0.13999999999999899</v>
      </c>
      <c r="R90">
        <f t="shared" si="1"/>
        <v>-0.10170998670508286</v>
      </c>
    </row>
    <row r="91" spans="17:18" x14ac:dyDescent="0.3">
      <c r="Q91">
        <v>0.12999999999999901</v>
      </c>
      <c r="R91">
        <f t="shared" si="1"/>
        <v>-0.11872848841072949</v>
      </c>
    </row>
    <row r="92" spans="17:18" x14ac:dyDescent="0.3">
      <c r="Q92">
        <v>0.119999999999999</v>
      </c>
      <c r="R92">
        <f t="shared" si="1"/>
        <v>-0.14031210519976303</v>
      </c>
    </row>
    <row r="93" spans="17:18" x14ac:dyDescent="0.3">
      <c r="Q93">
        <v>0.109999999999999</v>
      </c>
      <c r="R93">
        <f t="shared" si="1"/>
        <v>-0.16823696720927439</v>
      </c>
    </row>
    <row r="94" spans="17:18" x14ac:dyDescent="0.3">
      <c r="Q94">
        <v>9.9999999999999006E-2</v>
      </c>
      <c r="R94">
        <f t="shared" si="1"/>
        <v>-0.20522913431885312</v>
      </c>
    </row>
    <row r="95" spans="17:18" x14ac:dyDescent="0.3">
      <c r="Q95">
        <v>8.9999999999998997E-2</v>
      </c>
      <c r="R95">
        <f t="shared" si="1"/>
        <v>-0.25564326074520194</v>
      </c>
    </row>
    <row r="96" spans="17:18" x14ac:dyDescent="0.3">
      <c r="Q96">
        <v>7.9999999999999002E-2</v>
      </c>
      <c r="R96">
        <f t="shared" si="1"/>
        <v>-0.32677997172512185</v>
      </c>
    </row>
    <row r="97" spans="17:18" x14ac:dyDescent="0.3">
      <c r="Q97">
        <v>6.9999999999998994E-2</v>
      </c>
      <c r="R97">
        <f t="shared" si="1"/>
        <v>-0.43163145151028265</v>
      </c>
    </row>
    <row r="98" spans="17:18" x14ac:dyDescent="0.3">
      <c r="Q98">
        <v>5.9999999999999103E-2</v>
      </c>
      <c r="R98">
        <f t="shared" si="1"/>
        <v>-0.59513580001205946</v>
      </c>
    </row>
    <row r="99" spans="17:18" x14ac:dyDescent="0.3">
      <c r="Q99">
        <v>4.9999999999998997E-2</v>
      </c>
      <c r="R99">
        <f t="shared" si="1"/>
        <v>-0.87015890258932849</v>
      </c>
    </row>
  </sheetData>
  <mergeCells count="5">
    <mergeCell ref="F1:H1"/>
    <mergeCell ref="I1:O1"/>
    <mergeCell ref="Q2:R2"/>
    <mergeCell ref="F7:N7"/>
    <mergeCell ref="F15:F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29" sqref="G29"/>
    </sheetView>
  </sheetViews>
  <sheetFormatPr baseColWidth="10" defaultRowHeight="15.6" x14ac:dyDescent="0.3"/>
  <cols>
    <col min="1" max="1" width="20.19921875" bestFit="1" customWidth="1"/>
  </cols>
  <sheetData>
    <row r="1" spans="1:2" x14ac:dyDescent="0.3">
      <c r="A1" s="1"/>
      <c r="B1" s="1"/>
    </row>
    <row r="5" spans="1:2" x14ac:dyDescent="0.3">
      <c r="B5" s="2"/>
    </row>
    <row r="6" spans="1:2" x14ac:dyDescent="0.3">
      <c r="B6" s="2"/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baseColWidth="10" defaultRowHeight="15.6" x14ac:dyDescent="0.3"/>
  <cols>
    <col min="1" max="1" width="20.19921875" bestFit="1" customWidth="1"/>
  </cols>
  <sheetData>
    <row r="1" spans="1:2" x14ac:dyDescent="0.3">
      <c r="A1" s="1"/>
      <c r="B1" s="1"/>
    </row>
    <row r="5" spans="1:2" x14ac:dyDescent="0.3">
      <c r="B5" s="2"/>
    </row>
    <row r="6" spans="1:2" x14ac:dyDescent="0.3">
      <c r="B6" s="2"/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baseColWidth="10" defaultRowHeight="15.6" x14ac:dyDescent="0.3"/>
  <cols>
    <col min="1" max="1" width="20.19921875" bestFit="1" customWidth="1"/>
  </cols>
  <sheetData>
    <row r="1" spans="1:2" x14ac:dyDescent="0.3">
      <c r="A1" s="1"/>
      <c r="B1" s="1"/>
    </row>
    <row r="5" spans="1:2" x14ac:dyDescent="0.3">
      <c r="B5" s="2"/>
    </row>
    <row r="6" spans="1:2" x14ac:dyDescent="0.3">
      <c r="B6" s="2"/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workbookViewId="0">
      <selection activeCell="H26" sqref="H26"/>
    </sheetView>
  </sheetViews>
  <sheetFormatPr baseColWidth="10" defaultRowHeight="15.6" x14ac:dyDescent="0.3"/>
  <cols>
    <col min="1" max="1" width="21" bestFit="1" customWidth="1"/>
    <col min="2" max="2" width="7.796875" bestFit="1" customWidth="1"/>
    <col min="3" max="5" width="4.5" customWidth="1"/>
    <col min="6" max="6" width="27.19921875" bestFit="1" customWidth="1"/>
    <col min="7" max="7" width="14" bestFit="1" customWidth="1"/>
    <col min="8" max="8" width="12.69921875" bestFit="1" customWidth="1"/>
    <col min="9" max="9" width="25.19921875" bestFit="1" customWidth="1"/>
    <col min="10" max="10" width="11.296875" bestFit="1" customWidth="1"/>
    <col min="11" max="12" width="13.19921875" bestFit="1" customWidth="1"/>
    <col min="13" max="13" width="10.5" bestFit="1" customWidth="1"/>
    <col min="14" max="14" width="12.796875" bestFit="1" customWidth="1"/>
    <col min="15" max="15" width="4.5" bestFit="1" customWidth="1"/>
    <col min="16" max="16" width="4.296875" style="43" customWidth="1"/>
    <col min="17" max="18" width="11" bestFit="1" customWidth="1"/>
    <col min="22" max="22" width="10.796875" style="43"/>
  </cols>
  <sheetData>
    <row r="1" spans="1:22" x14ac:dyDescent="0.3">
      <c r="A1" s="62" t="s">
        <v>0</v>
      </c>
      <c r="B1" s="62" t="s">
        <v>1</v>
      </c>
      <c r="C1" s="1"/>
      <c r="D1" s="1" t="s">
        <v>157</v>
      </c>
      <c r="E1" s="1"/>
      <c r="F1" s="98" t="s">
        <v>148</v>
      </c>
      <c r="G1" s="98"/>
      <c r="H1" s="98"/>
      <c r="I1" s="94" t="s">
        <v>138</v>
      </c>
      <c r="J1" s="94"/>
      <c r="K1" s="94"/>
      <c r="L1" s="94"/>
      <c r="M1" s="94"/>
      <c r="N1" s="94"/>
      <c r="O1" s="94"/>
      <c r="P1" s="56"/>
      <c r="V1" s="56"/>
    </row>
    <row r="2" spans="1:22" ht="18" x14ac:dyDescent="0.35">
      <c r="A2" s="19" t="s">
        <v>149</v>
      </c>
      <c r="B2" s="19">
        <v>0</v>
      </c>
      <c r="D2">
        <v>1</v>
      </c>
      <c r="F2" s="69" t="s">
        <v>140</v>
      </c>
      <c r="G2" s="69" t="s">
        <v>142</v>
      </c>
      <c r="H2" s="69" t="s">
        <v>141</v>
      </c>
      <c r="I2" s="50" t="s">
        <v>137</v>
      </c>
      <c r="J2" s="46" t="s">
        <v>95</v>
      </c>
      <c r="K2" s="47" t="s">
        <v>96</v>
      </c>
      <c r="L2" s="47" t="s">
        <v>97</v>
      </c>
      <c r="M2" s="47" t="s">
        <v>98</v>
      </c>
      <c r="N2" s="48" t="s">
        <v>99</v>
      </c>
      <c r="O2" s="49" t="s">
        <v>100</v>
      </c>
      <c r="P2" s="66"/>
      <c r="Q2" s="95" t="s">
        <v>147</v>
      </c>
      <c r="R2" s="95"/>
      <c r="V2" s="57"/>
    </row>
    <row r="3" spans="1:22" x14ac:dyDescent="0.3">
      <c r="A3" s="19" t="s">
        <v>150</v>
      </c>
      <c r="B3" s="19">
        <v>47</v>
      </c>
      <c r="F3" s="19">
        <v>0.3</v>
      </c>
      <c r="G3" s="19">
        <f>F3*(100-B2)/100</f>
        <v>0.3</v>
      </c>
      <c r="H3" s="19"/>
      <c r="I3" s="30" t="s">
        <v>160</v>
      </c>
      <c r="J3" s="77">
        <v>0.28000000000000003</v>
      </c>
      <c r="K3" s="77">
        <v>0.1</v>
      </c>
      <c r="L3" s="77">
        <v>5.9999999999999995E-4</v>
      </c>
      <c r="M3" s="77">
        <v>2</v>
      </c>
      <c r="N3" s="78">
        <v>5</v>
      </c>
      <c r="O3" s="45">
        <v>0.5</v>
      </c>
      <c r="P3" s="65"/>
      <c r="Q3" s="68" t="s">
        <v>145</v>
      </c>
      <c r="R3" s="68" t="s">
        <v>146</v>
      </c>
      <c r="V3" s="55"/>
    </row>
    <row r="4" spans="1:22" x14ac:dyDescent="0.3">
      <c r="A4" s="19" t="s">
        <v>151</v>
      </c>
      <c r="B4" s="19">
        <v>85</v>
      </c>
      <c r="F4" s="19">
        <v>1</v>
      </c>
      <c r="G4" s="19">
        <f>(F4-F3)*(100-B3)/100</f>
        <v>0.37099999999999994</v>
      </c>
      <c r="H4" s="19"/>
      <c r="I4" s="30" t="s">
        <v>167</v>
      </c>
      <c r="J4" s="45">
        <v>0.41</v>
      </c>
      <c r="K4" s="45">
        <v>9.5000000000000001E-2</v>
      </c>
      <c r="L4" s="45">
        <v>1.9E-2</v>
      </c>
      <c r="M4" s="45">
        <v>1.31</v>
      </c>
      <c r="N4" s="45">
        <v>3.4989518413597738</v>
      </c>
      <c r="O4" s="44">
        <v>0.5</v>
      </c>
      <c r="P4" s="65"/>
      <c r="Q4">
        <v>1</v>
      </c>
      <c r="R4">
        <f>-((Q4^(-1/(1-1/$B$9))-1)^(1/$B$9))/$B$8/10000</f>
        <v>0</v>
      </c>
      <c r="V4" s="55"/>
    </row>
    <row r="5" spans="1:22" x14ac:dyDescent="0.3">
      <c r="A5" s="58" t="s">
        <v>152</v>
      </c>
      <c r="B5" s="59">
        <f>IF(D2=1,G9,G10)</f>
        <v>0.27657210734634352</v>
      </c>
      <c r="C5" s="2"/>
      <c r="D5" s="2"/>
      <c r="E5" s="2"/>
      <c r="F5" s="19">
        <v>4</v>
      </c>
      <c r="G5" s="19">
        <f>(F5-F4)*(100-B4)/100</f>
        <v>0.45</v>
      </c>
      <c r="H5" s="73">
        <f>SUM(G3:G5)</f>
        <v>1.121</v>
      </c>
      <c r="I5" s="30"/>
      <c r="J5" s="45"/>
      <c r="K5" s="45"/>
      <c r="L5" s="45"/>
      <c r="M5" s="45"/>
      <c r="N5" s="45"/>
      <c r="O5" s="44"/>
      <c r="P5" s="65"/>
      <c r="Q5">
        <v>0.99</v>
      </c>
      <c r="R5">
        <f t="shared" ref="R5:R68" si="0">-((Q5^(-1/(1-1/$B$9))-1)^(1/$B$9))/$B$8/10000</f>
        <v>-2.3748713770481253E-2</v>
      </c>
      <c r="V5" s="55"/>
    </row>
    <row r="6" spans="1:22" x14ac:dyDescent="0.3">
      <c r="A6" s="58" t="s">
        <v>153</v>
      </c>
      <c r="B6" s="59">
        <f>IF(D2=1,H9,H10)</f>
        <v>0.11987767469347238</v>
      </c>
      <c r="C6" s="2"/>
      <c r="D6" s="2"/>
      <c r="E6" s="2"/>
      <c r="Q6">
        <v>0.98</v>
      </c>
      <c r="R6">
        <f t="shared" si="0"/>
        <v>-3.3843110105667366E-2</v>
      </c>
    </row>
    <row r="7" spans="1:22" x14ac:dyDescent="0.3">
      <c r="A7" s="19" t="s">
        <v>2</v>
      </c>
      <c r="B7" s="60">
        <v>0.8</v>
      </c>
      <c r="C7" s="2"/>
      <c r="D7" s="2"/>
      <c r="E7" s="2"/>
      <c r="F7" s="97" t="s">
        <v>144</v>
      </c>
      <c r="G7" s="97"/>
      <c r="H7" s="97"/>
      <c r="I7" s="97"/>
      <c r="J7" s="97"/>
      <c r="K7" s="97"/>
      <c r="L7" s="97"/>
      <c r="M7" s="97"/>
      <c r="N7" s="97"/>
      <c r="O7" s="64"/>
      <c r="P7" s="64"/>
      <c r="Q7">
        <v>0.97</v>
      </c>
      <c r="R7">
        <f t="shared" si="0"/>
        <v>-4.1770604058911462E-2</v>
      </c>
    </row>
    <row r="8" spans="1:22" x14ac:dyDescent="0.3">
      <c r="A8" s="50" t="s">
        <v>3</v>
      </c>
      <c r="B8" s="61">
        <f>IF(D2=1,L3,L4)</f>
        <v>5.9999999999999995E-4</v>
      </c>
      <c r="C8" s="2"/>
      <c r="D8" s="2"/>
      <c r="E8" s="2"/>
      <c r="F8" s="63"/>
      <c r="G8" s="52" t="s">
        <v>101</v>
      </c>
      <c r="H8" s="52" t="s">
        <v>102</v>
      </c>
      <c r="I8" s="52" t="s">
        <v>103</v>
      </c>
      <c r="J8" s="51" t="s">
        <v>106</v>
      </c>
      <c r="K8" s="51" t="s">
        <v>104</v>
      </c>
      <c r="L8" s="51" t="s">
        <v>105</v>
      </c>
      <c r="M8" s="51" t="s">
        <v>107</v>
      </c>
      <c r="N8" s="51" t="s">
        <v>108</v>
      </c>
      <c r="Q8">
        <v>0.96</v>
      </c>
      <c r="R8">
        <f t="shared" si="0"/>
        <v>-4.8611111111111112E-2</v>
      </c>
    </row>
    <row r="9" spans="1:22" x14ac:dyDescent="0.3">
      <c r="A9" s="50" t="s">
        <v>4</v>
      </c>
      <c r="B9" s="61">
        <f>IF(D2=1,M3,M4)</f>
        <v>2</v>
      </c>
      <c r="C9" s="2"/>
      <c r="D9" s="2"/>
      <c r="E9" s="2"/>
      <c r="F9" s="30" t="s">
        <v>160</v>
      </c>
      <c r="G9" s="54">
        <f>K3+(J3-K3)/(1+(L3*0.033*10000)^M3)^(1-1/M3)</f>
        <v>0.27657210734634352</v>
      </c>
      <c r="H9" s="53">
        <f>K3+(J3-K3)/(1+(L3*1.5*10000)^M3)^(1-1/M3)</f>
        <v>0.11987767469347238</v>
      </c>
      <c r="I9" s="53">
        <f>K3+(J3-K3)/(1+(L3*3.5*10000)^M3)^(1-1/M3)</f>
        <v>0.1085617268947809</v>
      </c>
      <c r="J9" s="53">
        <f>(G9-K3)/(J3-K3)</f>
        <v>0.98095615192413055</v>
      </c>
      <c r="K9" s="53">
        <f>(J3-K3)*$H$5*1000</f>
        <v>201.78</v>
      </c>
      <c r="L9" s="53">
        <f>(G9-K3)*H$5*1000</f>
        <v>197.93733233525106</v>
      </c>
      <c r="M9" s="53">
        <f>(G9-H9)*H$5*1000</f>
        <v>175.65445900386857</v>
      </c>
      <c r="N9" s="53">
        <f>(G9-I9)*H$5*1000</f>
        <v>188.33963648620173</v>
      </c>
      <c r="Q9">
        <v>0.95</v>
      </c>
      <c r="R9">
        <f t="shared" si="0"/>
        <v>-5.4780684196477206E-2</v>
      </c>
    </row>
    <row r="10" spans="1:22" x14ac:dyDescent="0.3">
      <c r="A10" s="50" t="s">
        <v>5</v>
      </c>
      <c r="B10" s="61">
        <f>IF(D2=1,O3,O4)</f>
        <v>0.5</v>
      </c>
      <c r="C10" s="2"/>
      <c r="D10" s="2"/>
      <c r="E10" s="2"/>
      <c r="F10" s="30" t="s">
        <v>155</v>
      </c>
      <c r="G10" s="54">
        <f>K4+(J4-K4)/(1+(L4*0.033*10000)^M4)^(1-1/M4)</f>
        <v>0.26969271837845671</v>
      </c>
      <c r="H10" s="53">
        <f>K4+(J4-K4)/(1+(L4*1.5*10000)^M4)^(1-1/M4)</f>
        <v>0.14960672677225223</v>
      </c>
      <c r="I10" s="53">
        <f>K4+(J4-K4)/(1+(L4*3.5*10000)^M4)^(1-1/M4)</f>
        <v>0.13699670721577561</v>
      </c>
      <c r="J10" s="53">
        <f>(G10-K4)/(J4-K4)</f>
        <v>0.55458005834430713</v>
      </c>
      <c r="K10" s="53">
        <f>(J4-K4)*$H$5*1000</f>
        <v>353.11499999999995</v>
      </c>
      <c r="L10" s="53">
        <f>(G10-K4)*H$5*1000</f>
        <v>195.83053730224998</v>
      </c>
      <c r="M10" s="53">
        <f>(G10-H10)*H$5*1000</f>
        <v>134.61639659055521</v>
      </c>
      <c r="N10" s="53">
        <f>(G10-I10)*H$5*1000</f>
        <v>148.75222851336551</v>
      </c>
      <c r="Q10">
        <v>0.94</v>
      </c>
      <c r="R10">
        <f t="shared" si="0"/>
        <v>-6.0491922373163073E-2</v>
      </c>
    </row>
    <row r="11" spans="1:22" x14ac:dyDescent="0.3">
      <c r="A11" s="50" t="s">
        <v>6</v>
      </c>
      <c r="B11" s="61">
        <f>IF(D2=1,N3,N4)</f>
        <v>5</v>
      </c>
      <c r="C11" s="2"/>
      <c r="D11" s="2"/>
      <c r="E11" s="2"/>
      <c r="F11" s="43"/>
      <c r="G11" s="71"/>
      <c r="H11" s="55"/>
      <c r="I11" s="55"/>
      <c r="J11" s="55"/>
      <c r="K11" s="55"/>
      <c r="L11" s="55"/>
      <c r="M11" s="55"/>
      <c r="N11" s="55"/>
      <c r="Q11">
        <v>0.93</v>
      </c>
      <c r="R11">
        <f t="shared" si="0"/>
        <v>-6.5870881539387457E-2</v>
      </c>
    </row>
    <row r="12" spans="1:22" x14ac:dyDescent="0.3">
      <c r="A12" s="50" t="s">
        <v>7</v>
      </c>
      <c r="B12" s="61">
        <f>IF(D2=1,J3,J4)</f>
        <v>0.28000000000000003</v>
      </c>
      <c r="C12" s="2"/>
      <c r="D12" s="2"/>
      <c r="E12" s="2"/>
      <c r="Q12">
        <v>0.92</v>
      </c>
      <c r="R12">
        <f t="shared" si="0"/>
        <v>-7.0999702689367478E-2</v>
      </c>
    </row>
    <row r="13" spans="1:22" x14ac:dyDescent="0.3">
      <c r="A13" s="50" t="s">
        <v>8</v>
      </c>
      <c r="B13" s="61">
        <f>IF(D2=1,K3,K4)</f>
        <v>0.1</v>
      </c>
      <c r="C13" s="2"/>
      <c r="D13" s="2"/>
      <c r="E13" s="2"/>
      <c r="Q13">
        <v>0.91</v>
      </c>
      <c r="R13">
        <f t="shared" si="0"/>
        <v>-7.59355767092596E-2</v>
      </c>
    </row>
    <row r="14" spans="1:22" ht="31.2" x14ac:dyDescent="0.3">
      <c r="F14" s="72" t="s">
        <v>158</v>
      </c>
      <c r="Q14">
        <v>0.9</v>
      </c>
      <c r="R14">
        <f t="shared" si="0"/>
        <v>-8.0720350806308766E-2</v>
      </c>
    </row>
    <row r="15" spans="1:22" ht="31.05" customHeight="1" x14ac:dyDescent="0.3">
      <c r="F15" s="93">
        <f>IF(D2=1,AVERAGE(M9:N9),AVERAGE(M10:N10))</f>
        <v>181.99704774503516</v>
      </c>
      <c r="Q15">
        <v>0.89</v>
      </c>
      <c r="R15">
        <f t="shared" si="0"/>
        <v>-8.538586603129586E-2</v>
      </c>
    </row>
    <row r="16" spans="1:22" ht="16.05" customHeight="1" x14ac:dyDescent="0.3">
      <c r="F16" s="93"/>
      <c r="Q16">
        <v>0.88</v>
      </c>
      <c r="R16">
        <f t="shared" si="0"/>
        <v>-8.9957137023014541E-2</v>
      </c>
    </row>
    <row r="17" spans="17:18" x14ac:dyDescent="0.3">
      <c r="Q17">
        <v>0.87</v>
      </c>
      <c r="R17">
        <f t="shared" si="0"/>
        <v>-9.4454352763379698E-2</v>
      </c>
    </row>
    <row r="18" spans="17:18" x14ac:dyDescent="0.3">
      <c r="Q18">
        <v>0.86</v>
      </c>
      <c r="R18">
        <f t="shared" si="0"/>
        <v>-9.889419241994632E-2</v>
      </c>
    </row>
    <row r="19" spans="17:18" x14ac:dyDescent="0.3">
      <c r="Q19">
        <v>0.85</v>
      </c>
      <c r="R19">
        <f t="shared" si="0"/>
        <v>-0.10329072306718375</v>
      </c>
    </row>
    <row r="20" spans="17:18" x14ac:dyDescent="0.3">
      <c r="Q20">
        <v>0.84</v>
      </c>
      <c r="R20">
        <f t="shared" si="0"/>
        <v>-0.1076560314781789</v>
      </c>
    </row>
    <row r="21" spans="17:18" x14ac:dyDescent="0.3">
      <c r="Q21">
        <v>0.83</v>
      </c>
      <c r="R21">
        <f t="shared" si="0"/>
        <v>-0.11200068086252486</v>
      </c>
    </row>
    <row r="22" spans="17:18" x14ac:dyDescent="0.3">
      <c r="Q22">
        <v>0.82</v>
      </c>
      <c r="R22">
        <f t="shared" si="0"/>
        <v>-0.11633404895328611</v>
      </c>
    </row>
    <row r="23" spans="17:18" x14ac:dyDescent="0.3">
      <c r="Q23">
        <v>0.81</v>
      </c>
      <c r="R23">
        <f t="shared" si="0"/>
        <v>-0.12066458363288679</v>
      </c>
    </row>
    <row r="24" spans="17:18" x14ac:dyDescent="0.3">
      <c r="Q24">
        <v>0.8</v>
      </c>
      <c r="R24">
        <f t="shared" si="0"/>
        <v>-0.125</v>
      </c>
    </row>
    <row r="25" spans="17:18" x14ac:dyDescent="0.3">
      <c r="Q25">
        <v>0.79</v>
      </c>
      <c r="R25">
        <f t="shared" si="0"/>
        <v>-0.12934743507147115</v>
      </c>
    </row>
    <row r="26" spans="17:18" x14ac:dyDescent="0.3">
      <c r="Q26">
        <v>0.78</v>
      </c>
      <c r="R26">
        <f t="shared" si="0"/>
        <v>-0.13371357134326509</v>
      </c>
    </row>
    <row r="27" spans="17:18" x14ac:dyDescent="0.3">
      <c r="Q27">
        <v>0.77</v>
      </c>
      <c r="R27">
        <f t="shared" si="0"/>
        <v>-0.13810473715107596</v>
      </c>
    </row>
    <row r="28" spans="17:18" x14ac:dyDescent="0.3">
      <c r="Q28">
        <v>0.76</v>
      </c>
      <c r="R28">
        <f t="shared" si="0"/>
        <v>-0.14252698955501686</v>
      </c>
    </row>
    <row r="29" spans="17:18" x14ac:dyDescent="0.3">
      <c r="Q29">
        <v>0.75</v>
      </c>
      <c r="R29">
        <f t="shared" si="0"/>
        <v>-0.14698618394803278</v>
      </c>
    </row>
    <row r="30" spans="17:18" x14ac:dyDescent="0.3">
      <c r="Q30">
        <v>0.74</v>
      </c>
      <c r="R30">
        <f t="shared" si="0"/>
        <v>-0.15148803352072288</v>
      </c>
    </row>
    <row r="31" spans="17:18" x14ac:dyDescent="0.3">
      <c r="Q31">
        <v>0.73</v>
      </c>
      <c r="R31">
        <f t="shared" si="0"/>
        <v>-0.15603816095745918</v>
      </c>
    </row>
    <row r="32" spans="17:18" x14ac:dyDescent="0.3">
      <c r="Q32">
        <v>0.72</v>
      </c>
      <c r="R32">
        <f t="shared" si="0"/>
        <v>-0.16064214419349515</v>
      </c>
    </row>
    <row r="33" spans="17:18" x14ac:dyDescent="0.3">
      <c r="Q33">
        <v>0.71</v>
      </c>
      <c r="R33">
        <f t="shared" si="0"/>
        <v>-0.16530555766627469</v>
      </c>
    </row>
    <row r="34" spans="17:18" x14ac:dyDescent="0.3">
      <c r="Q34">
        <v>0.7</v>
      </c>
      <c r="R34">
        <f t="shared" si="0"/>
        <v>-0.17003401020340123</v>
      </c>
    </row>
    <row r="35" spans="17:18" x14ac:dyDescent="0.3">
      <c r="Q35">
        <v>0.69</v>
      </c>
      <c r="R35">
        <f t="shared" si="0"/>
        <v>-0.17483318047533888</v>
      </c>
    </row>
    <row r="36" spans="17:18" x14ac:dyDescent="0.3">
      <c r="Q36">
        <v>0.68</v>
      </c>
      <c r="R36">
        <f t="shared" si="0"/>
        <v>-0.17970885078258192</v>
      </c>
    </row>
    <row r="37" spans="17:18" x14ac:dyDescent="0.3">
      <c r="Q37">
        <v>0.67</v>
      </c>
      <c r="R37">
        <f t="shared" si="0"/>
        <v>-0.18466693983052201</v>
      </c>
    </row>
    <row r="38" spans="17:18" x14ac:dyDescent="0.3">
      <c r="Q38">
        <v>0.66</v>
      </c>
      <c r="R38">
        <f t="shared" si="0"/>
        <v>-0.18971353506053484</v>
      </c>
    </row>
    <row r="39" spans="17:18" x14ac:dyDescent="0.3">
      <c r="Q39">
        <v>0.65</v>
      </c>
      <c r="R39">
        <f t="shared" si="0"/>
        <v>-0.19485492504577773</v>
      </c>
    </row>
    <row r="40" spans="17:18" x14ac:dyDescent="0.3">
      <c r="Q40">
        <v>0.64</v>
      </c>
      <c r="R40">
        <f t="shared" si="0"/>
        <v>-0.20009763241977652</v>
      </c>
    </row>
    <row r="41" spans="17:18" x14ac:dyDescent="0.3">
      <c r="Q41">
        <v>0.63</v>
      </c>
      <c r="R41">
        <f t="shared" si="0"/>
        <v>-0.20544844778152302</v>
      </c>
    </row>
    <row r="42" spans="17:18" x14ac:dyDescent="0.3">
      <c r="Q42">
        <v>0.62</v>
      </c>
      <c r="R42">
        <f t="shared" si="0"/>
        <v>-0.21091446501003261</v>
      </c>
    </row>
    <row r="43" spans="17:18" x14ac:dyDescent="0.3">
      <c r="Q43">
        <v>0.61</v>
      </c>
      <c r="R43">
        <f t="shared" si="0"/>
        <v>-0.21650311842248671</v>
      </c>
    </row>
    <row r="44" spans="17:18" x14ac:dyDescent="0.3">
      <c r="Q44">
        <v>0.6</v>
      </c>
      <c r="R44">
        <f t="shared" si="0"/>
        <v>-0.22222222222222221</v>
      </c>
    </row>
    <row r="45" spans="17:18" x14ac:dyDescent="0.3">
      <c r="Q45">
        <v>0.59</v>
      </c>
      <c r="R45">
        <f t="shared" si="0"/>
        <v>-0.22808001270547407</v>
      </c>
    </row>
    <row r="46" spans="17:18" x14ac:dyDescent="0.3">
      <c r="Q46">
        <v>0.57999999999999996</v>
      </c>
      <c r="R46">
        <f t="shared" si="0"/>
        <v>-0.23408519372892306</v>
      </c>
    </row>
    <row r="47" spans="17:18" x14ac:dyDescent="0.3">
      <c r="Q47">
        <v>0.56999999999999995</v>
      </c>
      <c r="R47">
        <f t="shared" si="0"/>
        <v>-0.2402469859841693</v>
      </c>
    </row>
    <row r="48" spans="17:18" x14ac:dyDescent="0.3">
      <c r="Q48">
        <v>0.56000000000000005</v>
      </c>
      <c r="R48">
        <f t="shared" si="0"/>
        <v>-0.24657518068104742</v>
      </c>
    </row>
    <row r="49" spans="17:18" x14ac:dyDescent="0.3">
      <c r="Q49">
        <v>0.55000000000000004</v>
      </c>
      <c r="R49">
        <f t="shared" si="0"/>
        <v>-0.25308019831045553</v>
      </c>
    </row>
    <row r="50" spans="17:18" x14ac:dyDescent="0.3">
      <c r="Q50">
        <v>0.54</v>
      </c>
      <c r="R50">
        <f t="shared" si="0"/>
        <v>-0.25977315324075073</v>
      </c>
    </row>
    <row r="51" spans="17:18" x14ac:dyDescent="0.3">
      <c r="Q51">
        <v>0.53</v>
      </c>
      <c r="R51">
        <f t="shared" si="0"/>
        <v>-0.26666592500193531</v>
      </c>
    </row>
    <row r="52" spans="17:18" x14ac:dyDescent="0.3">
      <c r="Q52">
        <v>0.52</v>
      </c>
      <c r="R52">
        <f t="shared" si="0"/>
        <v>-0.2737712372315721</v>
      </c>
    </row>
    <row r="53" spans="17:18" x14ac:dyDescent="0.3">
      <c r="Q53">
        <v>0.51</v>
      </c>
      <c r="R53">
        <f t="shared" si="0"/>
        <v>-0.28110274539905739</v>
      </c>
    </row>
    <row r="54" spans="17:18" x14ac:dyDescent="0.3">
      <c r="Q54">
        <v>0.5</v>
      </c>
      <c r="R54">
        <f t="shared" si="0"/>
        <v>-0.28867513459481287</v>
      </c>
    </row>
    <row r="55" spans="17:18" x14ac:dyDescent="0.3">
      <c r="Q55">
        <v>0.49</v>
      </c>
      <c r="R55">
        <f t="shared" si="0"/>
        <v>-0.29650422887343558</v>
      </c>
    </row>
    <row r="56" spans="17:18" x14ac:dyDescent="0.3">
      <c r="Q56">
        <v>0.48</v>
      </c>
      <c r="R56">
        <f t="shared" si="0"/>
        <v>-0.3046071138814071</v>
      </c>
    </row>
    <row r="57" spans="17:18" x14ac:dyDescent="0.3">
      <c r="Q57">
        <v>0.47</v>
      </c>
      <c r="R57">
        <f t="shared" si="0"/>
        <v>-0.31300227478875697</v>
      </c>
    </row>
    <row r="58" spans="17:18" x14ac:dyDescent="0.3">
      <c r="Q58">
        <v>0.46</v>
      </c>
      <c r="R58">
        <f t="shared" si="0"/>
        <v>-0.32170975189019002</v>
      </c>
    </row>
    <row r="59" spans="17:18" x14ac:dyDescent="0.3">
      <c r="Q59">
        <v>0.45</v>
      </c>
      <c r="R59">
        <f t="shared" si="0"/>
        <v>-0.33075131665725466</v>
      </c>
    </row>
    <row r="60" spans="17:18" x14ac:dyDescent="0.3">
      <c r="Q60">
        <v>0.44</v>
      </c>
      <c r="R60">
        <f t="shared" si="0"/>
        <v>-0.3401506715249038</v>
      </c>
    </row>
    <row r="61" spans="17:18" x14ac:dyDescent="0.3">
      <c r="Q61">
        <v>0.42999999999999899</v>
      </c>
      <c r="R61">
        <f t="shared" si="0"/>
        <v>-0.34993367730315339</v>
      </c>
    </row>
    <row r="62" spans="17:18" x14ac:dyDescent="0.3">
      <c r="Q62">
        <v>0.41999999999999899</v>
      </c>
      <c r="R62">
        <f t="shared" si="0"/>
        <v>-0.36012861284249087</v>
      </c>
    </row>
    <row r="63" spans="17:18" x14ac:dyDescent="0.3">
      <c r="Q63">
        <v>0.40999999999999898</v>
      </c>
      <c r="R63">
        <f t="shared" si="0"/>
        <v>-0.3707664724820684</v>
      </c>
    </row>
    <row r="64" spans="17:18" x14ac:dyDescent="0.3">
      <c r="Q64">
        <v>0.39999999999999902</v>
      </c>
      <c r="R64">
        <f t="shared" si="0"/>
        <v>-0.3818813079129878</v>
      </c>
    </row>
    <row r="65" spans="17:18" x14ac:dyDescent="0.3">
      <c r="Q65">
        <v>0.38999999999999901</v>
      </c>
      <c r="R65">
        <f t="shared" si="0"/>
        <v>-0.39351062244724228</v>
      </c>
    </row>
    <row r="66" spans="17:18" x14ac:dyDescent="0.3">
      <c r="Q66">
        <v>0.37999999999999901</v>
      </c>
      <c r="R66">
        <f t="shared" si="0"/>
        <v>-0.40569582736306015</v>
      </c>
    </row>
    <row r="67" spans="17:18" x14ac:dyDescent="0.3">
      <c r="Q67">
        <v>0.369999999999999</v>
      </c>
      <c r="R67">
        <f t="shared" si="0"/>
        <v>-0.41848277208654255</v>
      </c>
    </row>
    <row r="68" spans="17:18" x14ac:dyDescent="0.3">
      <c r="Q68">
        <v>0.35999999999999899</v>
      </c>
      <c r="R68">
        <f t="shared" si="0"/>
        <v>-0.43192236258113481</v>
      </c>
    </row>
    <row r="69" spans="17:18" x14ac:dyDescent="0.3">
      <c r="Q69">
        <v>0.34999999999999898</v>
      </c>
      <c r="R69">
        <f t="shared" ref="R69:R99" si="1">-((Q69^(-1/(1-1/$B$9))-1)^(1/$B$9))/$B$8/10000</f>
        <v>-0.44607128559988712</v>
      </c>
    </row>
    <row r="70" spans="17:18" x14ac:dyDescent="0.3">
      <c r="Q70">
        <v>0.33999999999999903</v>
      </c>
      <c r="R70">
        <f t="shared" si="1"/>
        <v>-0.46099286060818767</v>
      </c>
    </row>
    <row r="71" spans="17:18" x14ac:dyDescent="0.3">
      <c r="Q71">
        <v>0.32999999999999902</v>
      </c>
      <c r="R71">
        <f t="shared" si="1"/>
        <v>-0.47675804647010839</v>
      </c>
    </row>
    <row r="72" spans="17:18" x14ac:dyDescent="0.3">
      <c r="Q72">
        <v>0.31999999999999901</v>
      </c>
      <c r="R72">
        <f t="shared" si="1"/>
        <v>-0.49344663676362716</v>
      </c>
    </row>
    <row r="73" spans="17:18" x14ac:dyDescent="0.3">
      <c r="Q73">
        <v>0.309999999999999</v>
      </c>
      <c r="R73">
        <f t="shared" si="1"/>
        <v>-0.51114868632836019</v>
      </c>
    </row>
    <row r="74" spans="17:18" x14ac:dyDescent="0.3">
      <c r="Q74">
        <v>0.29999999999999899</v>
      </c>
      <c r="R74">
        <f t="shared" si="1"/>
        <v>-0.52996622300941632</v>
      </c>
    </row>
    <row r="75" spans="17:18" x14ac:dyDescent="0.3">
      <c r="Q75">
        <v>0.28999999999999898</v>
      </c>
      <c r="R75">
        <f t="shared" si="1"/>
        <v>-0.55001531344660337</v>
      </c>
    </row>
    <row r="76" spans="17:18" x14ac:dyDescent="0.3">
      <c r="Q76">
        <v>0.27999999999999903</v>
      </c>
      <c r="R76">
        <f t="shared" si="1"/>
        <v>-0.57142857142857351</v>
      </c>
    </row>
    <row r="77" spans="17:18" x14ac:dyDescent="0.3">
      <c r="Q77">
        <v>0.26999999999999902</v>
      </c>
      <c r="R77">
        <f t="shared" si="1"/>
        <v>-0.59435822355874457</v>
      </c>
    </row>
    <row r="78" spans="17:18" x14ac:dyDescent="0.3">
      <c r="Q78">
        <v>0.25999999999999901</v>
      </c>
      <c r="R78">
        <f t="shared" si="1"/>
        <v>-0.61897988228581347</v>
      </c>
    </row>
    <row r="79" spans="17:18" x14ac:dyDescent="0.3">
      <c r="Q79">
        <v>0.249999999999999</v>
      </c>
      <c r="R79">
        <f t="shared" si="1"/>
        <v>-0.64549722436790558</v>
      </c>
    </row>
    <row r="80" spans="17:18" x14ac:dyDescent="0.3">
      <c r="Q80">
        <v>0.23999999999999899</v>
      </c>
      <c r="R80">
        <f t="shared" si="1"/>
        <v>-0.67414783886175833</v>
      </c>
    </row>
    <row r="81" spans="17:18" x14ac:dyDescent="0.3">
      <c r="Q81">
        <v>0.22999999999999901</v>
      </c>
      <c r="R81">
        <f t="shared" si="1"/>
        <v>-0.70521060058561835</v>
      </c>
    </row>
    <row r="82" spans="17:18" x14ac:dyDescent="0.3">
      <c r="Q82">
        <v>0.219999999999999</v>
      </c>
      <c r="R82">
        <f t="shared" si="1"/>
        <v>-0.73901505443983373</v>
      </c>
    </row>
    <row r="83" spans="17:18" x14ac:dyDescent="0.3">
      <c r="Q83">
        <v>0.20999999999999899</v>
      </c>
      <c r="R83">
        <f t="shared" si="1"/>
        <v>-0.77595348087676164</v>
      </c>
    </row>
    <row r="84" spans="17:18" x14ac:dyDescent="0.3">
      <c r="Q84">
        <v>0.19999999999999901</v>
      </c>
      <c r="R84">
        <f t="shared" si="1"/>
        <v>-0.81649658092773036</v>
      </c>
    </row>
    <row r="85" spans="17:18" x14ac:dyDescent="0.3">
      <c r="Q85">
        <v>0.189999999999999</v>
      </c>
      <c r="R85">
        <f t="shared" si="1"/>
        <v>-0.8612141143133506</v>
      </c>
    </row>
    <row r="86" spans="17:18" x14ac:dyDescent="0.3">
      <c r="Q86">
        <v>0.17999999999999899</v>
      </c>
      <c r="R86">
        <f t="shared" si="1"/>
        <v>-0.91080241684133401</v>
      </c>
    </row>
    <row r="87" spans="17:18" x14ac:dyDescent="0.3">
      <c r="Q87">
        <v>0.16999999999999901</v>
      </c>
      <c r="R87">
        <f t="shared" si="1"/>
        <v>-0.96612162974452587</v>
      </c>
    </row>
    <row r="88" spans="17:18" x14ac:dyDescent="0.3">
      <c r="Q88">
        <v>0.159999999999999</v>
      </c>
      <c r="R88">
        <f t="shared" si="1"/>
        <v>-1.0282468899377621</v>
      </c>
    </row>
    <row r="89" spans="17:18" x14ac:dyDescent="0.3">
      <c r="Q89">
        <v>0.149999999999999</v>
      </c>
      <c r="R89">
        <f t="shared" si="1"/>
        <v>-1.0985399962936291</v>
      </c>
    </row>
    <row r="90" spans="17:18" x14ac:dyDescent="0.3">
      <c r="Q90">
        <v>0.13999999999999899</v>
      </c>
      <c r="R90">
        <f t="shared" si="1"/>
        <v>-1.17875178995111</v>
      </c>
    </row>
    <row r="91" spans="17:18" x14ac:dyDescent="0.3">
      <c r="Q91">
        <v>0.12999999999999901</v>
      </c>
      <c r="R91">
        <f t="shared" si="1"/>
        <v>-1.2711717869869452</v>
      </c>
    </row>
    <row r="92" spans="17:18" x14ac:dyDescent="0.3">
      <c r="Q92">
        <v>0.119999999999999</v>
      </c>
      <c r="R92">
        <f t="shared" si="1"/>
        <v>-1.3788526273323292</v>
      </c>
    </row>
    <row r="93" spans="17:18" x14ac:dyDescent="0.3">
      <c r="Q93">
        <v>0.109999999999999</v>
      </c>
      <c r="R93">
        <f t="shared" si="1"/>
        <v>-1.5059569502771972</v>
      </c>
    </row>
    <row r="94" spans="17:18" x14ac:dyDescent="0.3">
      <c r="Q94">
        <v>9.9999999999999006E-2</v>
      </c>
      <c r="R94">
        <f t="shared" si="1"/>
        <v>-1.6583123951777166</v>
      </c>
    </row>
    <row r="95" spans="17:18" x14ac:dyDescent="0.3">
      <c r="Q95">
        <v>8.9999999999998997E-2</v>
      </c>
      <c r="R95">
        <f t="shared" si="1"/>
        <v>-1.84433660252933</v>
      </c>
    </row>
    <row r="96" spans="17:18" x14ac:dyDescent="0.3">
      <c r="Q96">
        <v>7.9999999999999002E-2</v>
      </c>
      <c r="R96">
        <f t="shared" si="1"/>
        <v>-2.0766559657295449</v>
      </c>
    </row>
    <row r="97" spans="17:18" x14ac:dyDescent="0.3">
      <c r="Q97">
        <v>6.9999999999998994E-2</v>
      </c>
      <c r="R97">
        <f t="shared" si="1"/>
        <v>-2.3751118842246566</v>
      </c>
    </row>
    <row r="98" spans="17:18" x14ac:dyDescent="0.3">
      <c r="Q98">
        <v>5.9999999999999103E-2</v>
      </c>
      <c r="R98">
        <f t="shared" si="1"/>
        <v>-2.7727732696595484</v>
      </c>
    </row>
    <row r="99" spans="17:18" x14ac:dyDescent="0.3">
      <c r="Q99">
        <v>4.9999999999998997E-2</v>
      </c>
      <c r="R99">
        <f t="shared" si="1"/>
        <v>-3.3291640592397633</v>
      </c>
    </row>
  </sheetData>
  <mergeCells count="5">
    <mergeCell ref="Q2:R2"/>
    <mergeCell ref="F7:N7"/>
    <mergeCell ref="F15:F16"/>
    <mergeCell ref="F1:H1"/>
    <mergeCell ref="I1:O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7" sqref="J27"/>
    </sheetView>
  </sheetViews>
  <sheetFormatPr baseColWidth="10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Puechabon</vt:lpstr>
      <vt:lpstr>FontBlanche</vt:lpstr>
      <vt:lpstr>Hesse</vt:lpstr>
      <vt:lpstr>Barbeau</vt:lpstr>
      <vt:lpstr>LeBray</vt:lpstr>
      <vt:lpstr>Bilos</vt:lpstr>
      <vt:lpstr>Salles</vt:lpstr>
      <vt:lpstr>Champenoux</vt:lpstr>
      <vt:lpstr>Ventoux</vt:lpstr>
      <vt:lpstr>Lamanon</vt:lpstr>
      <vt:lpstr>O3HP</vt:lpstr>
      <vt:lpstr>Valliguière</vt:lpstr>
      <vt:lpstr>ICOS_Site_Castanea</vt:lpstr>
      <vt:lpstr>Soil_Depth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Jean-Marc LIMOUSIN</cp:lastModifiedBy>
  <dcterms:created xsi:type="dcterms:W3CDTF">2020-09-30T13:17:27Z</dcterms:created>
  <dcterms:modified xsi:type="dcterms:W3CDTF">2020-12-16T15:16:42Z</dcterms:modified>
</cp:coreProperties>
</file>