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aptain\Desktop\"/>
    </mc:Choice>
  </mc:AlternateContent>
  <xr:revisionPtr revIDLastSave="0" documentId="13_ncr:1_{0ACD9F39-C207-4904-9E34-08AE7F5E290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_NAVIRE" sheetId="1" r:id="rId1"/>
    <sheet name="ZONES" sheetId="2" state="hidden" r:id="rId2"/>
    <sheet name="palettes eu" sheetId="3" r:id="rId3"/>
    <sheet name="palettes US" sheetId="4" state="hidden" r:id="rId4"/>
    <sheet name="IBC" sheetId="5" state="hidden" r:id="rId5"/>
    <sheet name="Big bag palus" sheetId="6" state="hidden" r:id="rId6"/>
    <sheet name="barriques 120 120" sheetId="7" state="hidden" r:id="rId7"/>
    <sheet name="barriques 140 140" sheetId="8" state="hidden" r:id="rId8"/>
    <sheet name="palettes portuaires" sheetId="9" state="hidden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" i="1" l="1"/>
  <c r="K8" i="1" s="1"/>
  <c r="G8" i="6"/>
  <c r="I8" i="6"/>
  <c r="K8" i="6"/>
  <c r="G10" i="6"/>
  <c r="I10" i="6"/>
  <c r="K10" i="6"/>
  <c r="G12" i="6"/>
  <c r="E8" i="9"/>
  <c r="G8" i="9"/>
  <c r="I8" i="9"/>
  <c r="K8" i="9"/>
  <c r="M8" i="9"/>
  <c r="O8" i="9"/>
  <c r="Q8" i="9"/>
  <c r="S8" i="9"/>
  <c r="U8" i="9"/>
  <c r="W8" i="9"/>
  <c r="Y8" i="9"/>
  <c r="AA8" i="9"/>
  <c r="E10" i="9"/>
  <c r="G10" i="9"/>
  <c r="I10" i="9"/>
  <c r="K10" i="9"/>
  <c r="M10" i="9"/>
  <c r="O10" i="9"/>
  <c r="Q10" i="9"/>
  <c r="S10" i="9"/>
  <c r="U10" i="9"/>
  <c r="W10" i="9"/>
  <c r="Y10" i="9"/>
  <c r="AA10" i="9"/>
  <c r="E12" i="9"/>
  <c r="G12" i="9"/>
  <c r="I12" i="9"/>
  <c r="K12" i="9"/>
  <c r="M12" i="9"/>
  <c r="O12" i="9"/>
  <c r="Q12" i="9"/>
  <c r="S12" i="9"/>
  <c r="U12" i="9"/>
  <c r="W12" i="9"/>
  <c r="Y12" i="9"/>
  <c r="AA12" i="9"/>
  <c r="D15" i="9"/>
  <c r="D16" i="9"/>
  <c r="D17" i="9"/>
  <c r="I15" i="9" s="1"/>
  <c r="D18" i="9"/>
  <c r="I17" i="9" s="1"/>
  <c r="D19" i="9"/>
  <c r="D20" i="9"/>
  <c r="D21" i="9"/>
  <c r="I19" i="9" s="1"/>
  <c r="I21" i="9"/>
  <c r="D22" i="9"/>
  <c r="D23" i="9"/>
  <c r="D24" i="9"/>
  <c r="I25" i="9" s="1"/>
  <c r="D25" i="9"/>
  <c r="I23" i="9" s="1"/>
  <c r="D26" i="9"/>
  <c r="E8" i="8"/>
  <c r="G8" i="8"/>
  <c r="I8" i="8"/>
  <c r="K8" i="8"/>
  <c r="M8" i="8"/>
  <c r="O8" i="8"/>
  <c r="Q8" i="8"/>
  <c r="S8" i="8"/>
  <c r="U8" i="8"/>
  <c r="W8" i="8"/>
  <c r="Y8" i="8"/>
  <c r="AA8" i="8"/>
  <c r="E10" i="8"/>
  <c r="G10" i="8"/>
  <c r="I10" i="8"/>
  <c r="K10" i="8"/>
  <c r="M10" i="8"/>
  <c r="O10" i="8"/>
  <c r="Q10" i="8"/>
  <c r="S10" i="8"/>
  <c r="U10" i="8"/>
  <c r="W10" i="8"/>
  <c r="Y10" i="8"/>
  <c r="AA10" i="8"/>
  <c r="E12" i="8"/>
  <c r="G12" i="8"/>
  <c r="I12" i="8"/>
  <c r="K12" i="8"/>
  <c r="M12" i="8"/>
  <c r="O12" i="8"/>
  <c r="Q12" i="8"/>
  <c r="S12" i="8"/>
  <c r="U12" i="8"/>
  <c r="W12" i="8"/>
  <c r="Y12" i="8"/>
  <c r="AA12" i="8"/>
  <c r="D15" i="8"/>
  <c r="I15" i="8"/>
  <c r="D16" i="8"/>
  <c r="D17" i="8"/>
  <c r="D18" i="8"/>
  <c r="I17" i="8" s="1"/>
  <c r="D19" i="8"/>
  <c r="D20" i="8"/>
  <c r="D21" i="8"/>
  <c r="I19" i="8" s="1"/>
  <c r="I21" i="8"/>
  <c r="D22" i="8"/>
  <c r="D23" i="8"/>
  <c r="D24" i="8"/>
  <c r="I25" i="8" s="1"/>
  <c r="D25" i="8"/>
  <c r="I23" i="8" s="1"/>
  <c r="D26" i="8"/>
  <c r="E8" i="7"/>
  <c r="G8" i="7"/>
  <c r="I8" i="7"/>
  <c r="K8" i="7"/>
  <c r="M8" i="7"/>
  <c r="O8" i="7"/>
  <c r="Q8" i="7"/>
  <c r="S8" i="7"/>
  <c r="U8" i="7"/>
  <c r="W8" i="7"/>
  <c r="Y8" i="7"/>
  <c r="AA8" i="7"/>
  <c r="E10" i="7"/>
  <c r="G10" i="7"/>
  <c r="I10" i="7"/>
  <c r="K10" i="7"/>
  <c r="M10" i="7"/>
  <c r="O10" i="7"/>
  <c r="Q10" i="7"/>
  <c r="S10" i="7"/>
  <c r="U10" i="7"/>
  <c r="W10" i="7"/>
  <c r="Y10" i="7"/>
  <c r="AA10" i="7"/>
  <c r="E12" i="7"/>
  <c r="G12" i="7"/>
  <c r="I12" i="7"/>
  <c r="K12" i="7"/>
  <c r="M12" i="7"/>
  <c r="O12" i="7"/>
  <c r="Q12" i="7"/>
  <c r="S12" i="7"/>
  <c r="U12" i="7"/>
  <c r="W12" i="7"/>
  <c r="Y12" i="7"/>
  <c r="AA12" i="7"/>
  <c r="D15" i="7"/>
  <c r="I15" i="7"/>
  <c r="D16" i="7"/>
  <c r="D17" i="7"/>
  <c r="D18" i="7"/>
  <c r="I17" i="7" s="1"/>
  <c r="D19" i="7"/>
  <c r="D20" i="7"/>
  <c r="D21" i="7"/>
  <c r="I19" i="7" s="1"/>
  <c r="I21" i="7"/>
  <c r="D22" i="7"/>
  <c r="D23" i="7"/>
  <c r="D24" i="7"/>
  <c r="I25" i="7" s="1"/>
  <c r="D25" i="7"/>
  <c r="I23" i="7" s="1"/>
  <c r="D26" i="7"/>
  <c r="E8" i="6"/>
  <c r="M8" i="6"/>
  <c r="O8" i="6"/>
  <c r="Q8" i="6"/>
  <c r="S8" i="6"/>
  <c r="U8" i="6"/>
  <c r="W8" i="6"/>
  <c r="Y8" i="6"/>
  <c r="AA8" i="6"/>
  <c r="E10" i="6"/>
  <c r="M10" i="6"/>
  <c r="O10" i="6"/>
  <c r="Q10" i="6"/>
  <c r="S10" i="6"/>
  <c r="U10" i="6"/>
  <c r="W10" i="6"/>
  <c r="Y10" i="6"/>
  <c r="AA10" i="6"/>
  <c r="E12" i="6"/>
  <c r="I12" i="6"/>
  <c r="K12" i="6"/>
  <c r="M12" i="6"/>
  <c r="O12" i="6"/>
  <c r="Q12" i="6"/>
  <c r="S12" i="6"/>
  <c r="U12" i="6"/>
  <c r="W12" i="6"/>
  <c r="Y12" i="6"/>
  <c r="AA12" i="6"/>
  <c r="D15" i="6"/>
  <c r="D16" i="6"/>
  <c r="D17" i="6"/>
  <c r="I15" i="6" s="1"/>
  <c r="D18" i="6"/>
  <c r="I17" i="6" s="1"/>
  <c r="D19" i="6"/>
  <c r="D20" i="6"/>
  <c r="I21" i="6" s="1"/>
  <c r="D21" i="6"/>
  <c r="I19" i="6" s="1"/>
  <c r="D22" i="6"/>
  <c r="D23" i="6"/>
  <c r="D24" i="6"/>
  <c r="D25" i="6"/>
  <c r="I23" i="6" s="1"/>
  <c r="D26" i="6"/>
  <c r="I25" i="6" s="1"/>
  <c r="E8" i="5"/>
  <c r="G8" i="5"/>
  <c r="I8" i="5"/>
  <c r="K8" i="5"/>
  <c r="M8" i="5"/>
  <c r="O8" i="5"/>
  <c r="Q8" i="5"/>
  <c r="S8" i="5"/>
  <c r="U8" i="5"/>
  <c r="W8" i="5"/>
  <c r="Y8" i="5"/>
  <c r="AA8" i="5"/>
  <c r="E10" i="5"/>
  <c r="G10" i="5"/>
  <c r="I10" i="5"/>
  <c r="K10" i="5"/>
  <c r="M10" i="5"/>
  <c r="O10" i="5"/>
  <c r="Q10" i="5"/>
  <c r="S10" i="5"/>
  <c r="U10" i="5"/>
  <c r="W10" i="5"/>
  <c r="Y10" i="5"/>
  <c r="AA10" i="5"/>
  <c r="E12" i="5"/>
  <c r="G12" i="5"/>
  <c r="I12" i="5"/>
  <c r="K12" i="5"/>
  <c r="M12" i="5"/>
  <c r="O12" i="5"/>
  <c r="Q12" i="5"/>
  <c r="S12" i="5"/>
  <c r="U12" i="5"/>
  <c r="W12" i="5"/>
  <c r="Y12" i="5"/>
  <c r="AA12" i="5"/>
  <c r="D15" i="5"/>
  <c r="D16" i="5"/>
  <c r="D17" i="5"/>
  <c r="I15" i="5" s="1"/>
  <c r="D18" i="5"/>
  <c r="I17" i="5" s="1"/>
  <c r="D19" i="5"/>
  <c r="D20" i="5"/>
  <c r="D21" i="5"/>
  <c r="I19" i="5" s="1"/>
  <c r="I21" i="5"/>
  <c r="D22" i="5"/>
  <c r="D23" i="5"/>
  <c r="D24" i="5"/>
  <c r="I25" i="5" s="1"/>
  <c r="D25" i="5"/>
  <c r="I23" i="5" s="1"/>
  <c r="D26" i="5"/>
  <c r="E8" i="4"/>
  <c r="G8" i="4"/>
  <c r="I8" i="4"/>
  <c r="K8" i="4"/>
  <c r="M8" i="4"/>
  <c r="O8" i="4"/>
  <c r="Q8" i="4"/>
  <c r="S8" i="4"/>
  <c r="U8" i="4"/>
  <c r="W8" i="4"/>
  <c r="Y8" i="4"/>
  <c r="AA8" i="4"/>
  <c r="E10" i="4"/>
  <c r="G10" i="4"/>
  <c r="I10" i="4"/>
  <c r="K10" i="4"/>
  <c r="M10" i="4"/>
  <c r="O10" i="4"/>
  <c r="Q10" i="4"/>
  <c r="S10" i="4"/>
  <c r="U10" i="4"/>
  <c r="W10" i="4"/>
  <c r="Y10" i="4"/>
  <c r="AA10" i="4"/>
  <c r="E12" i="4"/>
  <c r="G12" i="4"/>
  <c r="I12" i="4"/>
  <c r="K12" i="4"/>
  <c r="M12" i="4"/>
  <c r="O12" i="4"/>
  <c r="Q12" i="4"/>
  <c r="S12" i="4"/>
  <c r="U12" i="4"/>
  <c r="W12" i="4"/>
  <c r="Y12" i="4"/>
  <c r="AA12" i="4"/>
  <c r="D15" i="4"/>
  <c r="I15" i="4"/>
  <c r="D16" i="4"/>
  <c r="D17" i="4"/>
  <c r="D18" i="4"/>
  <c r="I17" i="4" s="1"/>
  <c r="D19" i="4"/>
  <c r="D20" i="4"/>
  <c r="D21" i="4"/>
  <c r="I19" i="4" s="1"/>
  <c r="D22" i="4"/>
  <c r="I21" i="4" s="1"/>
  <c r="D23" i="4"/>
  <c r="D24" i="4"/>
  <c r="I25" i="4" s="1"/>
  <c r="D25" i="4"/>
  <c r="I23" i="4" s="1"/>
  <c r="D26" i="4"/>
  <c r="E8" i="3"/>
  <c r="G8" i="3"/>
  <c r="I8" i="3"/>
  <c r="K8" i="3"/>
  <c r="M8" i="3"/>
  <c r="O8" i="3"/>
  <c r="Q8" i="3"/>
  <c r="S8" i="3"/>
  <c r="U8" i="3"/>
  <c r="W8" i="3"/>
  <c r="Y8" i="3"/>
  <c r="AA8" i="3"/>
  <c r="E10" i="3"/>
  <c r="G10" i="3"/>
  <c r="I10" i="3"/>
  <c r="K10" i="3"/>
  <c r="M10" i="3"/>
  <c r="O10" i="3"/>
  <c r="Q10" i="3"/>
  <c r="S10" i="3"/>
  <c r="U10" i="3"/>
  <c r="W10" i="3"/>
  <c r="Y10" i="3"/>
  <c r="AA10" i="3"/>
  <c r="E12" i="3"/>
  <c r="G12" i="3"/>
  <c r="I12" i="3"/>
  <c r="K12" i="3"/>
  <c r="M12" i="3"/>
  <c r="O12" i="3"/>
  <c r="Q12" i="3"/>
  <c r="S12" i="3"/>
  <c r="U12" i="3"/>
  <c r="W12" i="3"/>
  <c r="Y12" i="3"/>
  <c r="AA12" i="3"/>
  <c r="D15" i="3"/>
  <c r="D16" i="3"/>
  <c r="D17" i="3"/>
  <c r="I15" i="3" s="1"/>
  <c r="D18" i="3"/>
  <c r="I17" i="3" s="1"/>
  <c r="L22" i="3" s="1"/>
  <c r="D19" i="3"/>
  <c r="D20" i="3"/>
  <c r="D21" i="3"/>
  <c r="I19" i="3" s="1"/>
  <c r="I21" i="3"/>
  <c r="D22" i="3"/>
  <c r="D23" i="3"/>
  <c r="D24" i="3"/>
  <c r="D25" i="3"/>
  <c r="I23" i="3" s="1"/>
  <c r="D26" i="3"/>
  <c r="I25" i="3" s="1"/>
  <c r="K10" i="1"/>
  <c r="K11" i="1"/>
  <c r="K12" i="1"/>
  <c r="K7" i="1"/>
  <c r="K9" i="1"/>
  <c r="K16" i="1"/>
  <c r="K17" i="1"/>
  <c r="K18" i="1"/>
  <c r="K13" i="1"/>
  <c r="K14" i="1"/>
  <c r="K15" i="1"/>
  <c r="K22" i="1"/>
  <c r="K23" i="1"/>
  <c r="K24" i="1"/>
  <c r="K19" i="1"/>
  <c r="K20" i="1"/>
  <c r="K21" i="1"/>
  <c r="I15" i="1" a="1"/>
  <c r="H10" i="1"/>
  <c r="I7" i="1" a="1"/>
  <c r="H15" i="1"/>
  <c r="I12" i="1" a="1"/>
  <c r="H16" i="1"/>
  <c r="I18" i="1" a="1"/>
  <c r="H11" i="1"/>
  <c r="I24" i="1" a="1"/>
  <c r="H22" i="1"/>
  <c r="H8" i="1"/>
  <c r="I14" i="1" a="1"/>
  <c r="H17" i="1"/>
  <c r="I11" i="1" a="1"/>
  <c r="H12" i="1"/>
  <c r="I10" i="1" a="1"/>
  <c r="H23" i="1"/>
  <c r="I22" i="1" a="1"/>
  <c r="H18" i="1"/>
  <c r="I13" i="1" a="1"/>
  <c r="H7" i="1"/>
  <c r="H19" i="1"/>
  <c r="I19" i="1" a="1"/>
  <c r="I21" i="1" a="1"/>
  <c r="H24" i="1"/>
  <c r="I17" i="1" a="1"/>
  <c r="I20" i="1" a="1"/>
  <c r="H13" i="1"/>
  <c r="I16" i="1" a="1"/>
  <c r="H20" i="1"/>
  <c r="I23" i="1" a="1"/>
  <c r="H21" i="1"/>
  <c r="I9" i="1" a="1"/>
  <c r="H14" i="1"/>
  <c r="I8" i="1" a="1"/>
  <c r="H9" i="1"/>
  <c r="C3" i="1" l="1"/>
  <c r="I13" i="1"/>
  <c r="I22" i="1"/>
  <c r="I10" i="1"/>
  <c r="I11" i="1"/>
  <c r="I14" i="1"/>
  <c r="I24" i="1"/>
  <c r="I18" i="1"/>
  <c r="I12" i="1"/>
  <c r="I7" i="1"/>
  <c r="I15" i="1"/>
  <c r="I8" i="1"/>
  <c r="I9" i="1"/>
  <c r="I23" i="1"/>
  <c r="I16" i="1"/>
  <c r="I17" i="1"/>
  <c r="I19" i="1"/>
  <c r="I21" i="1"/>
  <c r="I20" i="1"/>
  <c r="L22" i="6"/>
  <c r="L15" i="9"/>
  <c r="L22" i="9"/>
  <c r="L15" i="8"/>
  <c r="L22" i="8"/>
  <c r="L22" i="7"/>
  <c r="L15" i="7"/>
  <c r="L15" i="6"/>
  <c r="L22" i="5"/>
  <c r="L15" i="5"/>
  <c r="L22" i="4"/>
  <c r="L15" i="4"/>
  <c r="L15" i="3"/>
  <c r="J19" i="1"/>
  <c r="J8" i="1"/>
  <c r="J13" i="1"/>
  <c r="J24" i="1"/>
  <c r="J7" i="1"/>
  <c r="J18" i="1"/>
  <c r="J23" i="1"/>
  <c r="J12" i="1"/>
  <c r="J17" i="1"/>
  <c r="J22" i="1"/>
  <c r="J11" i="1"/>
  <c r="J21" i="1"/>
  <c r="J16" i="1"/>
  <c r="J15" i="1"/>
  <c r="J20" i="1"/>
  <c r="J10" i="1"/>
  <c r="J9" i="1"/>
  <c r="J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<sst xmlns="http://schemas.openxmlformats.org/spreadsheetml/2006/main" count="778" uniqueCount="123">
  <si>
    <t>PLAN DE CHARGEMENT NAVIRE</t>
  </si>
  <si>
    <t>TAUX REMPLISSAGE NAVIRE</t>
  </si>
  <si>
    <t>Zone</t>
  </si>
  <si>
    <t>Type palette</t>
  </si>
  <si>
    <t>Stack</t>
  </si>
  <si>
    <t>Poids unité (kg)</t>
  </si>
  <si>
    <t>Nb palettes</t>
  </si>
  <si>
    <t>Nb max</t>
  </si>
  <si>
    <t>% remplissage</t>
  </si>
  <si>
    <t>Poids total (kg)</t>
  </si>
  <si>
    <t>SUP_AR_AV</t>
  </si>
  <si>
    <t>SUP_AV_AV</t>
  </si>
  <si>
    <t>SUP_AV_MIL</t>
  </si>
  <si>
    <t>SUP_AV_AR</t>
  </si>
  <si>
    <t>SUP_AR_MIL</t>
  </si>
  <si>
    <t>SUP_AR_AR</t>
  </si>
  <si>
    <t>MIL_AV_AV</t>
  </si>
  <si>
    <t>MIL_AV_MIL</t>
  </si>
  <si>
    <t>MIL_AV_AR</t>
  </si>
  <si>
    <t>MIL_AR_AV</t>
  </si>
  <si>
    <t>MIL_AR_MIL</t>
  </si>
  <si>
    <t>MIL_AR_AR</t>
  </si>
  <si>
    <t>INF_AV_AV</t>
  </si>
  <si>
    <t>INF_AV_MIL</t>
  </si>
  <si>
    <t>INF_AV_AR</t>
  </si>
  <si>
    <t>INF_AR_AV</t>
  </si>
  <si>
    <t>INF_AR_MIL</t>
  </si>
  <si>
    <t>INF_AR_AR</t>
  </si>
  <si>
    <t>Normal</t>
  </si>
  <si>
    <t>L8</t>
  </si>
  <si>
    <t>N8</t>
  </si>
  <si>
    <t>H8</t>
  </si>
  <si>
    <t>J8</t>
  </si>
  <si>
    <t>D8</t>
  </si>
  <si>
    <t>F8</t>
  </si>
  <si>
    <t>P8</t>
  </si>
  <si>
    <t>R8</t>
  </si>
  <si>
    <t>T8</t>
  </si>
  <si>
    <t>V8</t>
  </si>
  <si>
    <t>X8</t>
  </si>
  <si>
    <t>Z8</t>
  </si>
  <si>
    <t>L10</t>
  </si>
  <si>
    <t>N10</t>
  </si>
  <si>
    <t>H10</t>
  </si>
  <si>
    <t>J10</t>
  </si>
  <si>
    <t>D10</t>
  </si>
  <si>
    <t>F10</t>
  </si>
  <si>
    <t>P10</t>
  </si>
  <si>
    <t>R10</t>
  </si>
  <si>
    <t>T10</t>
  </si>
  <si>
    <t>V10</t>
  </si>
  <si>
    <t>X10</t>
  </si>
  <si>
    <t>Z10</t>
  </si>
  <si>
    <t>L12</t>
  </si>
  <si>
    <t>N12</t>
  </si>
  <si>
    <t>H12</t>
  </si>
  <si>
    <t>J12</t>
  </si>
  <si>
    <t>D12</t>
  </si>
  <si>
    <t>F12</t>
  </si>
  <si>
    <t>P12</t>
  </si>
  <si>
    <t>R12</t>
  </si>
  <si>
    <t>T12</t>
  </si>
  <si>
    <t>V12</t>
  </si>
  <si>
    <t>X12</t>
  </si>
  <si>
    <t>Z12</t>
  </si>
  <si>
    <t>Non</t>
  </si>
  <si>
    <t>Oui</t>
  </si>
  <si>
    <t>total cale inf AV stacké</t>
  </si>
  <si>
    <t>total cale 
inferieure stack</t>
  </si>
  <si>
    <t>total cale inf AV</t>
  </si>
  <si>
    <t>total cale inf AR stacké</t>
  </si>
  <si>
    <t>total cale 
inferieure</t>
  </si>
  <si>
    <t>total cale inf AR</t>
  </si>
  <si>
    <t>total stack</t>
  </si>
  <si>
    <t>total cale int AV stacké</t>
  </si>
  <si>
    <t>total cale 
intermediaire stack</t>
  </si>
  <si>
    <t>total cale int AV</t>
  </si>
  <si>
    <t>total cale int AR stacké</t>
  </si>
  <si>
    <t>total cale 
intermediaire</t>
  </si>
  <si>
    <t>total cale int AR</t>
  </si>
  <si>
    <t>total cale sup AV stacké</t>
  </si>
  <si>
    <t>total cale 
superieure stack</t>
  </si>
  <si>
    <t>total cale sup AV</t>
  </si>
  <si>
    <t>total cale sup AR stacké</t>
  </si>
  <si>
    <t xml:space="preserve">total </t>
  </si>
  <si>
    <t>total cale 
superieure</t>
  </si>
  <si>
    <t>total cale sup AR</t>
  </si>
  <si>
    <t>t/m2</t>
  </si>
  <si>
    <t>m2</t>
  </si>
  <si>
    <t>INF</t>
  </si>
  <si>
    <t>cale 
INTERMEDIAIRE</t>
  </si>
  <si>
    <t>cale
SUPERIEURE</t>
  </si>
  <si>
    <t>kg/U 
stack</t>
  </si>
  <si>
    <t>stack</t>
  </si>
  <si>
    <t>kg/U</t>
  </si>
  <si>
    <t>simple</t>
  </si>
  <si>
    <t>Avant</t>
  </si>
  <si>
    <t>milieu</t>
  </si>
  <si>
    <t>Ar</t>
  </si>
  <si>
    <t>bloc Avant</t>
  </si>
  <si>
    <t>bloc milieu</t>
  </si>
  <si>
    <t>bloc arrière</t>
  </si>
  <si>
    <t>PARTIE AVANT</t>
  </si>
  <si>
    <t>PARTIE ARRIERE</t>
  </si>
  <si>
    <r>
      <t xml:space="preserve">Palette EU </t>
    </r>
    <r>
      <rPr>
        <b/>
        <sz val="11"/>
        <color rgb="FFFF0000"/>
        <rFont val="Calibri"/>
        <family val="2"/>
        <scheme val="minor"/>
      </rPr>
      <t>pour ce cas, il n'y a pas eu de marge ajoutée aux palettes</t>
    </r>
  </si>
  <si>
    <t>Palettes US</t>
  </si>
  <si>
    <t>61m2</t>
  </si>
  <si>
    <t>IBC (+6cm)</t>
  </si>
  <si>
    <t>palettes Big bags (+3cm)</t>
  </si>
  <si>
    <t>palettes barriques 120 120 (+3cm)</t>
  </si>
  <si>
    <t>palettes barriques 140 140 (+3cm)</t>
  </si>
  <si>
    <t>PALETTES CAFE 1800*1400</t>
  </si>
  <si>
    <t>Mise à jour : 14/11/2025</t>
  </si>
  <si>
    <t>palettes eu</t>
  </si>
  <si>
    <t>barriques 120 120</t>
  </si>
  <si>
    <t>palettes US</t>
  </si>
  <si>
    <t>Nb max stacké</t>
  </si>
  <si>
    <t>chargeur</t>
  </si>
  <si>
    <t>numero lot 1</t>
  </si>
  <si>
    <t>numero lot 2</t>
  </si>
  <si>
    <t>poids total autorisé</t>
  </si>
  <si>
    <t>ordre chargement</t>
  </si>
  <si>
    <t>N° BL associés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</si>
</sst>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6"/>
      <name val="Calibri"/>
    </font>
    <font>
      <b/>
      <sz val="11"/>
      <name val="Calibri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9" fontId="2" fillId="0" borderId="0" xfId="0" applyNumberFormat="1" applyFont="1"/>
    <xf numFmtId="0" fontId="3" fillId="0" borderId="0" xfId="0" applyFont="1" applyAlignment="1">
      <alignment horizontal="center"/>
    </xf>
    <xf numFmtId="9" fontId="0" fillId="0" borderId="0" xfId="0" applyNumberFormat="1"/>
    <xf numFmtId="164" fontId="0" fillId="0" borderId="1" xfId="0" applyNumberFormat="1" applyBorder="1"/>
    <xf numFmtId="0" fontId="0" fillId="2" borderId="2" xfId="0" applyFill="1" applyBorder="1"/>
    <xf numFmtId="164" fontId="0" fillId="0" borderId="3" xfId="0" applyNumberFormat="1" applyBorder="1"/>
    <xf numFmtId="0" fontId="0" fillId="2" borderId="4" xfId="0" applyFill="1" applyBorder="1"/>
    <xf numFmtId="0" fontId="0" fillId="2" borderId="5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0" borderId="15" xfId="0" applyBorder="1"/>
    <xf numFmtId="164" fontId="0" fillId="0" borderId="15" xfId="0" applyNumberFormat="1" applyBorder="1"/>
    <xf numFmtId="0" fontId="0" fillId="2" borderId="3" xfId="0" applyFill="1" applyBorder="1"/>
    <xf numFmtId="0" fontId="0" fillId="2" borderId="18" xfId="0" applyFill="1" applyBorder="1"/>
    <xf numFmtId="0" fontId="0" fillId="0" borderId="19" xfId="0" applyBorder="1" applyAlignment="1">
      <alignment wrapText="1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1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/>
    <xf numFmtId="0" fontId="0" fillId="0" borderId="23" xfId="0" applyBorder="1"/>
    <xf numFmtId="0" fontId="0" fillId="0" borderId="25" xfId="0" applyBorder="1"/>
    <xf numFmtId="0" fontId="0" fillId="0" borderId="30" xfId="0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1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6" xfId="0" applyBorder="1" applyAlignment="1">
      <alignment horizontal="center"/>
    </xf>
  </cellXfs>
  <cellStyles count="1">
    <cellStyle name="Normal" xfId="0" builtinId="0"/>
  </cellStyles>
  <dxfs count="2"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3.png"/><Relationship Id="rId7" Type="http://schemas.openxmlformats.org/officeDocument/2006/relationships/image" Target="../media/image10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3" Type="http://schemas.openxmlformats.org/officeDocument/2006/relationships/image" Target="../media/image3.png"/><Relationship Id="rId7" Type="http://schemas.openxmlformats.org/officeDocument/2006/relationships/image" Target="../media/image1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Relationship Id="rId9" Type="http://schemas.openxmlformats.org/officeDocument/2006/relationships/image" Target="../media/image17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3" Type="http://schemas.openxmlformats.org/officeDocument/2006/relationships/image" Target="../media/image3.png"/><Relationship Id="rId7" Type="http://schemas.openxmlformats.org/officeDocument/2006/relationships/image" Target="../media/image1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Relationship Id="rId9" Type="http://schemas.openxmlformats.org/officeDocument/2006/relationships/image" Target="../media/image1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23.png"/><Relationship Id="rId5" Type="http://schemas.openxmlformats.org/officeDocument/2006/relationships/image" Target="../media/image22.png"/><Relationship Id="rId4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552450</xdr:colOff>
      <xdr:row>37</xdr:row>
      <xdr:rowOff>142875</xdr:rowOff>
    </xdr:from>
    <xdr:ext cx="5972175" cy="2106324"/>
    <xdr:pic>
      <xdr:nvPicPr>
        <xdr:cNvPr id="2" name="Image 1">
          <a:extLst>
            <a:ext uri="{FF2B5EF4-FFF2-40B4-BE49-F238E27FC236}">
              <a16:creationId xmlns:a16="http://schemas.microsoft.com/office/drawing/2014/main" id="{98F65C2A-C043-4D62-A070-30EE52AE4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16450" y="6838950"/>
          <a:ext cx="5972175" cy="2106324"/>
        </a:xfrm>
        <a:prstGeom prst="rect">
          <a:avLst/>
        </a:prstGeom>
      </xdr:spPr>
    </xdr:pic>
    <xdr:clientData/>
  </xdr:oneCellAnchor>
  <xdr:oneCellAnchor>
    <xdr:from>
      <xdr:col>12</xdr:col>
      <xdr:colOff>200024</xdr:colOff>
      <xdr:row>37</xdr:row>
      <xdr:rowOff>123825</xdr:rowOff>
    </xdr:from>
    <xdr:ext cx="6953250" cy="2466959"/>
    <xdr:pic>
      <xdr:nvPicPr>
        <xdr:cNvPr id="3" name="Image 2">
          <a:extLst>
            <a:ext uri="{FF2B5EF4-FFF2-40B4-BE49-F238E27FC236}">
              <a16:creationId xmlns:a16="http://schemas.microsoft.com/office/drawing/2014/main" id="{F9499EF4-390B-4815-B852-970704642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58424" y="6819900"/>
          <a:ext cx="6953250" cy="2466959"/>
        </a:xfrm>
        <a:prstGeom prst="rect">
          <a:avLst/>
        </a:prstGeom>
      </xdr:spPr>
    </xdr:pic>
    <xdr:clientData/>
  </xdr:oneCellAnchor>
  <xdr:oneCellAnchor>
    <xdr:from>
      <xdr:col>1</xdr:col>
      <xdr:colOff>76201</xdr:colOff>
      <xdr:row>38</xdr:row>
      <xdr:rowOff>9525</xdr:rowOff>
    </xdr:from>
    <xdr:ext cx="6586236" cy="1885950"/>
    <xdr:pic>
      <xdr:nvPicPr>
        <xdr:cNvPr id="4" name="Image 3">
          <a:extLst>
            <a:ext uri="{FF2B5EF4-FFF2-40B4-BE49-F238E27FC236}">
              <a16:creationId xmlns:a16="http://schemas.microsoft.com/office/drawing/2014/main" id="{5DBF6248-026D-4D41-A3DA-F09D77438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4401" y="6886575"/>
          <a:ext cx="6586236" cy="188595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26</xdr:row>
      <xdr:rowOff>38100</xdr:rowOff>
    </xdr:from>
    <xdr:ext cx="7329357" cy="2009775"/>
    <xdr:pic>
      <xdr:nvPicPr>
        <xdr:cNvPr id="5" name="Image 4">
          <a:extLst>
            <a:ext uri="{FF2B5EF4-FFF2-40B4-BE49-F238E27FC236}">
              <a16:creationId xmlns:a16="http://schemas.microsoft.com/office/drawing/2014/main" id="{8ADD93AC-854D-411A-9006-5BE976B5C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5350" y="4743450"/>
          <a:ext cx="7329357" cy="2009775"/>
        </a:xfrm>
        <a:prstGeom prst="rect">
          <a:avLst/>
        </a:prstGeom>
      </xdr:spPr>
    </xdr:pic>
    <xdr:clientData/>
  </xdr:oneCellAnchor>
  <xdr:oneCellAnchor>
    <xdr:from>
      <xdr:col>11</xdr:col>
      <xdr:colOff>561975</xdr:colOff>
      <xdr:row>25</xdr:row>
      <xdr:rowOff>171450</xdr:rowOff>
    </xdr:from>
    <xdr:ext cx="7372350" cy="2138499"/>
    <xdr:pic>
      <xdr:nvPicPr>
        <xdr:cNvPr id="6" name="Image 5">
          <a:extLst>
            <a:ext uri="{FF2B5EF4-FFF2-40B4-BE49-F238E27FC236}">
              <a16:creationId xmlns:a16="http://schemas.microsoft.com/office/drawing/2014/main" id="{F4FE4115-5507-473C-9576-C95CC9AA0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82175" y="4695825"/>
          <a:ext cx="7372350" cy="2138499"/>
        </a:xfrm>
        <a:prstGeom prst="rect">
          <a:avLst/>
        </a:prstGeom>
      </xdr:spPr>
    </xdr:pic>
    <xdr:clientData/>
  </xdr:oneCellAnchor>
  <xdr:oneCellAnchor>
    <xdr:from>
      <xdr:col>21</xdr:col>
      <xdr:colOff>114301</xdr:colOff>
      <xdr:row>26</xdr:row>
      <xdr:rowOff>177206</xdr:rowOff>
    </xdr:from>
    <xdr:ext cx="5848350" cy="1909170"/>
    <xdr:pic>
      <xdr:nvPicPr>
        <xdr:cNvPr id="7" name="Image 6">
          <a:extLst>
            <a:ext uri="{FF2B5EF4-FFF2-40B4-BE49-F238E27FC236}">
              <a16:creationId xmlns:a16="http://schemas.microsoft.com/office/drawing/2014/main" id="{A88858D0-A41C-4635-BF03-F0E1CCAAD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716501" y="4882556"/>
          <a:ext cx="5848350" cy="190917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57150</xdr:colOff>
      <xdr:row>38</xdr:row>
      <xdr:rowOff>19050</xdr:rowOff>
    </xdr:from>
    <xdr:ext cx="5972175" cy="2115849"/>
    <xdr:pic>
      <xdr:nvPicPr>
        <xdr:cNvPr id="2" name="Image 1">
          <a:extLst>
            <a:ext uri="{FF2B5EF4-FFF2-40B4-BE49-F238E27FC236}">
              <a16:creationId xmlns:a16="http://schemas.microsoft.com/office/drawing/2014/main" id="{AC1474C9-E8A0-43C0-BC30-803884B05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50350" y="6896100"/>
          <a:ext cx="5972175" cy="2115849"/>
        </a:xfrm>
        <a:prstGeom prst="rect">
          <a:avLst/>
        </a:prstGeom>
      </xdr:spPr>
    </xdr:pic>
    <xdr:clientData/>
  </xdr:oneCellAnchor>
  <xdr:oneCellAnchor>
    <xdr:from>
      <xdr:col>12</xdr:col>
      <xdr:colOff>200024</xdr:colOff>
      <xdr:row>37</xdr:row>
      <xdr:rowOff>123825</xdr:rowOff>
    </xdr:from>
    <xdr:ext cx="7134225" cy="2466959"/>
    <xdr:pic>
      <xdr:nvPicPr>
        <xdr:cNvPr id="3" name="Image 2">
          <a:extLst>
            <a:ext uri="{FF2B5EF4-FFF2-40B4-BE49-F238E27FC236}">
              <a16:creationId xmlns:a16="http://schemas.microsoft.com/office/drawing/2014/main" id="{54294FB5-A6E7-474B-9445-8336D5726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58424" y="6819900"/>
          <a:ext cx="7134225" cy="2466959"/>
        </a:xfrm>
        <a:prstGeom prst="rect">
          <a:avLst/>
        </a:prstGeom>
      </xdr:spPr>
    </xdr:pic>
    <xdr:clientData/>
  </xdr:oneCellAnchor>
  <xdr:oneCellAnchor>
    <xdr:from>
      <xdr:col>1</xdr:col>
      <xdr:colOff>76201</xdr:colOff>
      <xdr:row>38</xdr:row>
      <xdr:rowOff>9525</xdr:rowOff>
    </xdr:from>
    <xdr:ext cx="6624336" cy="1885950"/>
    <xdr:pic>
      <xdr:nvPicPr>
        <xdr:cNvPr id="4" name="Image 3">
          <a:extLst>
            <a:ext uri="{FF2B5EF4-FFF2-40B4-BE49-F238E27FC236}">
              <a16:creationId xmlns:a16="http://schemas.microsoft.com/office/drawing/2014/main" id="{210C9E3B-3A7A-4AA5-80A8-724B3333E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4401" y="6886575"/>
          <a:ext cx="6624336" cy="1885950"/>
        </a:xfrm>
        <a:prstGeom prst="rect">
          <a:avLst/>
        </a:prstGeom>
      </xdr:spPr>
    </xdr:pic>
    <xdr:clientData/>
  </xdr:oneCellAnchor>
  <xdr:twoCellAnchor>
    <xdr:from>
      <xdr:col>0</xdr:col>
      <xdr:colOff>104775</xdr:colOff>
      <xdr:row>26</xdr:row>
      <xdr:rowOff>180975</xdr:rowOff>
    </xdr:from>
    <xdr:to>
      <xdr:col>5</xdr:col>
      <xdr:colOff>236664</xdr:colOff>
      <xdr:row>38</xdr:row>
      <xdr:rowOff>57150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7DFB84FA-684E-4671-999A-80E6055B3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886325"/>
          <a:ext cx="4322889" cy="204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152401</xdr:colOff>
      <xdr:row>26</xdr:row>
      <xdr:rowOff>123825</xdr:rowOff>
    </xdr:from>
    <xdr:to>
      <xdr:col>12</xdr:col>
      <xdr:colOff>357742</xdr:colOff>
      <xdr:row>38</xdr:row>
      <xdr:rowOff>19050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9474B06D-26BA-455A-9DD2-CCABCF9C1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1" y="4829175"/>
          <a:ext cx="6072741" cy="206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352425</xdr:colOff>
      <xdr:row>27</xdr:row>
      <xdr:rowOff>61912</xdr:rowOff>
    </xdr:from>
    <xdr:to>
      <xdr:col>19</xdr:col>
      <xdr:colOff>38100</xdr:colOff>
      <xdr:row>37</xdr:row>
      <xdr:rowOff>171450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9FD26547-9A57-4B5E-B24C-A832B4141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0825" y="4948237"/>
          <a:ext cx="5553075" cy="19192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371475</xdr:colOff>
      <xdr:row>27</xdr:row>
      <xdr:rowOff>114300</xdr:rowOff>
    </xdr:from>
    <xdr:to>
      <xdr:col>24</xdr:col>
      <xdr:colOff>385283</xdr:colOff>
      <xdr:row>38</xdr:row>
      <xdr:rowOff>19050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A4DC15CA-6691-4EB9-A69F-14F5C94A8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59075" y="5000625"/>
          <a:ext cx="5043008" cy="1895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29</xdr:col>
      <xdr:colOff>47626</xdr:colOff>
      <xdr:row>26</xdr:row>
      <xdr:rowOff>133513</xdr:rowOff>
    </xdr:from>
    <xdr:to>
      <xdr:col>33</xdr:col>
      <xdr:colOff>171450</xdr:colOff>
      <xdr:row>37</xdr:row>
      <xdr:rowOff>142875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2A202385-78FA-4CBC-B345-B9F3DFA3C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55426" y="4838863"/>
          <a:ext cx="3476624" cy="20000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25</xdr:col>
      <xdr:colOff>285749</xdr:colOff>
      <xdr:row>26</xdr:row>
      <xdr:rowOff>54857</xdr:rowOff>
    </xdr:from>
    <xdr:to>
      <xdr:col>29</xdr:col>
      <xdr:colOff>104774</xdr:colOff>
      <xdr:row>38</xdr:row>
      <xdr:rowOff>66674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EF2F7BEA-247B-4BCE-836A-B04B59FCD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40749" y="4760207"/>
          <a:ext cx="3171825" cy="21835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552450</xdr:colOff>
      <xdr:row>37</xdr:row>
      <xdr:rowOff>142875</xdr:rowOff>
    </xdr:from>
    <xdr:ext cx="5972175" cy="2106324"/>
    <xdr:pic>
      <xdr:nvPicPr>
        <xdr:cNvPr id="2" name="Image 1">
          <a:extLst>
            <a:ext uri="{FF2B5EF4-FFF2-40B4-BE49-F238E27FC236}">
              <a16:creationId xmlns:a16="http://schemas.microsoft.com/office/drawing/2014/main" id="{16CD7E41-5C82-4424-85D9-28373E8D5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16450" y="6838950"/>
          <a:ext cx="5972175" cy="2106324"/>
        </a:xfrm>
        <a:prstGeom prst="rect">
          <a:avLst/>
        </a:prstGeom>
      </xdr:spPr>
    </xdr:pic>
    <xdr:clientData/>
  </xdr:oneCellAnchor>
  <xdr:oneCellAnchor>
    <xdr:from>
      <xdr:col>12</xdr:col>
      <xdr:colOff>200024</xdr:colOff>
      <xdr:row>37</xdr:row>
      <xdr:rowOff>123825</xdr:rowOff>
    </xdr:from>
    <xdr:ext cx="6886575" cy="2466959"/>
    <xdr:pic>
      <xdr:nvPicPr>
        <xdr:cNvPr id="3" name="Image 2">
          <a:extLst>
            <a:ext uri="{FF2B5EF4-FFF2-40B4-BE49-F238E27FC236}">
              <a16:creationId xmlns:a16="http://schemas.microsoft.com/office/drawing/2014/main" id="{4D6FBC40-A7D4-4196-95CD-27E2143C3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58424" y="6819900"/>
          <a:ext cx="6886575" cy="2466959"/>
        </a:xfrm>
        <a:prstGeom prst="rect">
          <a:avLst/>
        </a:prstGeom>
      </xdr:spPr>
    </xdr:pic>
    <xdr:clientData/>
  </xdr:oneCellAnchor>
  <xdr:oneCellAnchor>
    <xdr:from>
      <xdr:col>1</xdr:col>
      <xdr:colOff>76201</xdr:colOff>
      <xdr:row>38</xdr:row>
      <xdr:rowOff>9525</xdr:rowOff>
    </xdr:from>
    <xdr:ext cx="6586236" cy="1885950"/>
    <xdr:pic>
      <xdr:nvPicPr>
        <xdr:cNvPr id="4" name="Image 3">
          <a:extLst>
            <a:ext uri="{FF2B5EF4-FFF2-40B4-BE49-F238E27FC236}">
              <a16:creationId xmlns:a16="http://schemas.microsoft.com/office/drawing/2014/main" id="{E3AFB0C5-E5CC-421B-B8A9-30EDC0738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4401" y="6886575"/>
          <a:ext cx="6586236" cy="18859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552450</xdr:colOff>
      <xdr:row>37</xdr:row>
      <xdr:rowOff>142875</xdr:rowOff>
    </xdr:from>
    <xdr:ext cx="5972175" cy="2106324"/>
    <xdr:pic>
      <xdr:nvPicPr>
        <xdr:cNvPr id="2" name="Image 1">
          <a:extLst>
            <a:ext uri="{FF2B5EF4-FFF2-40B4-BE49-F238E27FC236}">
              <a16:creationId xmlns:a16="http://schemas.microsoft.com/office/drawing/2014/main" id="{3C7851AA-3791-4ED8-B0CB-CAEC6A1FA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16450" y="6838950"/>
          <a:ext cx="5972175" cy="2106324"/>
        </a:xfrm>
        <a:prstGeom prst="rect">
          <a:avLst/>
        </a:prstGeom>
      </xdr:spPr>
    </xdr:pic>
    <xdr:clientData/>
  </xdr:oneCellAnchor>
  <xdr:oneCellAnchor>
    <xdr:from>
      <xdr:col>12</xdr:col>
      <xdr:colOff>200024</xdr:colOff>
      <xdr:row>37</xdr:row>
      <xdr:rowOff>123825</xdr:rowOff>
    </xdr:from>
    <xdr:ext cx="6886575" cy="2466959"/>
    <xdr:pic>
      <xdr:nvPicPr>
        <xdr:cNvPr id="3" name="Image 2">
          <a:extLst>
            <a:ext uri="{FF2B5EF4-FFF2-40B4-BE49-F238E27FC236}">
              <a16:creationId xmlns:a16="http://schemas.microsoft.com/office/drawing/2014/main" id="{EC84FD89-AA23-436E-9EE8-4527DA387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58424" y="6819900"/>
          <a:ext cx="6886575" cy="2466959"/>
        </a:xfrm>
        <a:prstGeom prst="rect">
          <a:avLst/>
        </a:prstGeom>
      </xdr:spPr>
    </xdr:pic>
    <xdr:clientData/>
  </xdr:oneCellAnchor>
  <xdr:oneCellAnchor>
    <xdr:from>
      <xdr:col>1</xdr:col>
      <xdr:colOff>76201</xdr:colOff>
      <xdr:row>38</xdr:row>
      <xdr:rowOff>9525</xdr:rowOff>
    </xdr:from>
    <xdr:ext cx="6586236" cy="1885950"/>
    <xdr:pic>
      <xdr:nvPicPr>
        <xdr:cNvPr id="4" name="Image 3">
          <a:extLst>
            <a:ext uri="{FF2B5EF4-FFF2-40B4-BE49-F238E27FC236}">
              <a16:creationId xmlns:a16="http://schemas.microsoft.com/office/drawing/2014/main" id="{006A935D-ED90-4098-A1B9-54C92A7E3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4401" y="6886575"/>
          <a:ext cx="6586236" cy="1885950"/>
        </a:xfrm>
        <a:prstGeom prst="rect">
          <a:avLst/>
        </a:prstGeom>
      </xdr:spPr>
    </xdr:pic>
    <xdr:clientData/>
  </xdr:oneCellAnchor>
  <xdr:twoCellAnchor>
    <xdr:from>
      <xdr:col>1</xdr:col>
      <xdr:colOff>180975</xdr:colOff>
      <xdr:row>28</xdr:row>
      <xdr:rowOff>65790</xdr:rowOff>
    </xdr:from>
    <xdr:to>
      <xdr:col>5</xdr:col>
      <xdr:colOff>209550</xdr:colOff>
      <xdr:row>38</xdr:row>
      <xdr:rowOff>57149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E5DDD7-B703-45EA-8916-2AC3C8DDE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175" y="5133090"/>
          <a:ext cx="3381375" cy="1801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200025</xdr:colOff>
      <xdr:row>28</xdr:row>
      <xdr:rowOff>153538</xdr:rowOff>
    </xdr:from>
    <xdr:to>
      <xdr:col>10</xdr:col>
      <xdr:colOff>438150</xdr:colOff>
      <xdr:row>38</xdr:row>
      <xdr:rowOff>28575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68FE78C8-24B5-4088-A05C-15C67A05A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1025" y="5220838"/>
          <a:ext cx="4429125" cy="1684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733426</xdr:colOff>
      <xdr:row>28</xdr:row>
      <xdr:rowOff>106739</xdr:rowOff>
    </xdr:from>
    <xdr:to>
      <xdr:col>15</xdr:col>
      <xdr:colOff>123826</xdr:colOff>
      <xdr:row>37</xdr:row>
      <xdr:rowOff>104775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5A775CA6-6EE6-4644-9EDE-D65F8F4D6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53626" y="5174039"/>
          <a:ext cx="2743200" cy="16268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133351</xdr:colOff>
      <xdr:row>28</xdr:row>
      <xdr:rowOff>72387</xdr:rowOff>
    </xdr:from>
    <xdr:to>
      <xdr:col>19</xdr:col>
      <xdr:colOff>1</xdr:colOff>
      <xdr:row>38</xdr:row>
      <xdr:rowOff>9525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EA786FFD-AC07-4763-8A63-E7562BACB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6351" y="5139687"/>
          <a:ext cx="3219450" cy="1746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28575</xdr:colOff>
      <xdr:row>27</xdr:row>
      <xdr:rowOff>24034</xdr:rowOff>
    </xdr:from>
    <xdr:to>
      <xdr:col>23</xdr:col>
      <xdr:colOff>57150</xdr:colOff>
      <xdr:row>37</xdr:row>
      <xdr:rowOff>152399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AA8999C1-515B-49AB-8CBE-03827E653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4910359"/>
          <a:ext cx="2543175" cy="1938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66675</xdr:colOff>
      <xdr:row>27</xdr:row>
      <xdr:rowOff>81448</xdr:rowOff>
    </xdr:from>
    <xdr:to>
      <xdr:col>27</xdr:col>
      <xdr:colOff>323850</xdr:colOff>
      <xdr:row>37</xdr:row>
      <xdr:rowOff>104775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EE509852-1EF6-4F58-9ED3-825AAFCA6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45275" y="4967773"/>
          <a:ext cx="3609975" cy="183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552450</xdr:colOff>
      <xdr:row>37</xdr:row>
      <xdr:rowOff>142875</xdr:rowOff>
    </xdr:from>
    <xdr:ext cx="5972175" cy="2106324"/>
    <xdr:pic>
      <xdr:nvPicPr>
        <xdr:cNvPr id="2" name="Image 1">
          <a:extLst>
            <a:ext uri="{FF2B5EF4-FFF2-40B4-BE49-F238E27FC236}">
              <a16:creationId xmlns:a16="http://schemas.microsoft.com/office/drawing/2014/main" id="{33E918E4-E97A-4C87-AE9D-ED9F5CBBE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16450" y="6838950"/>
          <a:ext cx="5972175" cy="2106324"/>
        </a:xfrm>
        <a:prstGeom prst="rect">
          <a:avLst/>
        </a:prstGeom>
      </xdr:spPr>
    </xdr:pic>
    <xdr:clientData/>
  </xdr:oneCellAnchor>
  <xdr:oneCellAnchor>
    <xdr:from>
      <xdr:col>12</xdr:col>
      <xdr:colOff>200024</xdr:colOff>
      <xdr:row>37</xdr:row>
      <xdr:rowOff>123825</xdr:rowOff>
    </xdr:from>
    <xdr:ext cx="6886575" cy="2466959"/>
    <xdr:pic>
      <xdr:nvPicPr>
        <xdr:cNvPr id="3" name="Image 2">
          <a:extLst>
            <a:ext uri="{FF2B5EF4-FFF2-40B4-BE49-F238E27FC236}">
              <a16:creationId xmlns:a16="http://schemas.microsoft.com/office/drawing/2014/main" id="{DF83DD45-979F-4A1F-962A-CF22F28A1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58424" y="6819900"/>
          <a:ext cx="6886575" cy="2466959"/>
        </a:xfrm>
        <a:prstGeom prst="rect">
          <a:avLst/>
        </a:prstGeom>
      </xdr:spPr>
    </xdr:pic>
    <xdr:clientData/>
  </xdr:oneCellAnchor>
  <xdr:oneCellAnchor>
    <xdr:from>
      <xdr:col>1</xdr:col>
      <xdr:colOff>76201</xdr:colOff>
      <xdr:row>38</xdr:row>
      <xdr:rowOff>9525</xdr:rowOff>
    </xdr:from>
    <xdr:ext cx="6586236" cy="1885950"/>
    <xdr:pic>
      <xdr:nvPicPr>
        <xdr:cNvPr id="4" name="Image 3">
          <a:extLst>
            <a:ext uri="{FF2B5EF4-FFF2-40B4-BE49-F238E27FC236}">
              <a16:creationId xmlns:a16="http://schemas.microsoft.com/office/drawing/2014/main" id="{9D15CC96-4A4F-40A2-823A-980A47265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4401" y="6886575"/>
          <a:ext cx="6586236" cy="1885950"/>
        </a:xfrm>
        <a:prstGeom prst="rect">
          <a:avLst/>
        </a:prstGeom>
      </xdr:spPr>
    </xdr:pic>
    <xdr:clientData/>
  </xdr:oneCellAnchor>
  <xdr:twoCellAnchor>
    <xdr:from>
      <xdr:col>1</xdr:col>
      <xdr:colOff>180975</xdr:colOff>
      <xdr:row>28</xdr:row>
      <xdr:rowOff>65790</xdr:rowOff>
    </xdr:from>
    <xdr:to>
      <xdr:col>5</xdr:col>
      <xdr:colOff>209550</xdr:colOff>
      <xdr:row>38</xdr:row>
      <xdr:rowOff>57149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ECD223A9-630E-47CD-BE02-1D4B57E9D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175" y="5133090"/>
          <a:ext cx="3381375" cy="1801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200025</xdr:colOff>
      <xdr:row>28</xdr:row>
      <xdr:rowOff>153538</xdr:rowOff>
    </xdr:from>
    <xdr:to>
      <xdr:col>10</xdr:col>
      <xdr:colOff>438150</xdr:colOff>
      <xdr:row>38</xdr:row>
      <xdr:rowOff>28575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819A2966-AAE3-4230-8BBA-476C091B9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1025" y="5220838"/>
          <a:ext cx="4429125" cy="1684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733426</xdr:colOff>
      <xdr:row>28</xdr:row>
      <xdr:rowOff>106739</xdr:rowOff>
    </xdr:from>
    <xdr:to>
      <xdr:col>15</xdr:col>
      <xdr:colOff>123826</xdr:colOff>
      <xdr:row>37</xdr:row>
      <xdr:rowOff>104775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7927541E-C776-4BEB-A3DD-C199B0D41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53626" y="5174039"/>
          <a:ext cx="2743200" cy="16268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133351</xdr:colOff>
      <xdr:row>28</xdr:row>
      <xdr:rowOff>72387</xdr:rowOff>
    </xdr:from>
    <xdr:to>
      <xdr:col>19</xdr:col>
      <xdr:colOff>1</xdr:colOff>
      <xdr:row>38</xdr:row>
      <xdr:rowOff>9525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4BAA9EA9-2F13-4563-ADFC-071B95598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6351" y="5139687"/>
          <a:ext cx="3219450" cy="1746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28575</xdr:colOff>
      <xdr:row>27</xdr:row>
      <xdr:rowOff>24034</xdr:rowOff>
    </xdr:from>
    <xdr:to>
      <xdr:col>23</xdr:col>
      <xdr:colOff>57150</xdr:colOff>
      <xdr:row>37</xdr:row>
      <xdr:rowOff>152399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7A25373C-5EB5-4C80-83D9-73E710AE8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4910359"/>
          <a:ext cx="2543175" cy="1938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66675</xdr:colOff>
      <xdr:row>27</xdr:row>
      <xdr:rowOff>81448</xdr:rowOff>
    </xdr:from>
    <xdr:to>
      <xdr:col>27</xdr:col>
      <xdr:colOff>323850</xdr:colOff>
      <xdr:row>37</xdr:row>
      <xdr:rowOff>104775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8C488AE9-FC31-4A68-9978-A313FE95D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45275" y="4967773"/>
          <a:ext cx="3609975" cy="183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352425</xdr:colOff>
      <xdr:row>37</xdr:row>
      <xdr:rowOff>66675</xdr:rowOff>
    </xdr:from>
    <xdr:ext cx="5972175" cy="2106324"/>
    <xdr:pic>
      <xdr:nvPicPr>
        <xdr:cNvPr id="2" name="Image 1">
          <a:extLst>
            <a:ext uri="{FF2B5EF4-FFF2-40B4-BE49-F238E27FC236}">
              <a16:creationId xmlns:a16="http://schemas.microsoft.com/office/drawing/2014/main" id="{AC834DB6-6F32-4A07-9D4D-D4DDB793C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78225" y="6762750"/>
          <a:ext cx="5972175" cy="2106324"/>
        </a:xfrm>
        <a:prstGeom prst="rect">
          <a:avLst/>
        </a:prstGeom>
      </xdr:spPr>
    </xdr:pic>
    <xdr:clientData/>
  </xdr:oneCellAnchor>
  <xdr:oneCellAnchor>
    <xdr:from>
      <xdr:col>10</xdr:col>
      <xdr:colOff>761999</xdr:colOff>
      <xdr:row>37</xdr:row>
      <xdr:rowOff>47625</xdr:rowOff>
    </xdr:from>
    <xdr:ext cx="6962775" cy="2476484"/>
    <xdr:pic>
      <xdr:nvPicPr>
        <xdr:cNvPr id="3" name="Image 2">
          <a:extLst>
            <a:ext uri="{FF2B5EF4-FFF2-40B4-BE49-F238E27FC236}">
              <a16:creationId xmlns:a16="http://schemas.microsoft.com/office/drawing/2014/main" id="{FCEBBC53-6927-4C82-B1C8-B85BF63BD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3999" y="6743700"/>
          <a:ext cx="6962775" cy="2476484"/>
        </a:xfrm>
        <a:prstGeom prst="rect">
          <a:avLst/>
        </a:prstGeom>
      </xdr:spPr>
    </xdr:pic>
    <xdr:clientData/>
  </xdr:oneCellAnchor>
  <xdr:oneCellAnchor>
    <xdr:from>
      <xdr:col>1</xdr:col>
      <xdr:colOff>76201</xdr:colOff>
      <xdr:row>38</xdr:row>
      <xdr:rowOff>9525</xdr:rowOff>
    </xdr:from>
    <xdr:ext cx="6586236" cy="1885950"/>
    <xdr:pic>
      <xdr:nvPicPr>
        <xdr:cNvPr id="4" name="Image 3">
          <a:extLst>
            <a:ext uri="{FF2B5EF4-FFF2-40B4-BE49-F238E27FC236}">
              <a16:creationId xmlns:a16="http://schemas.microsoft.com/office/drawing/2014/main" id="{E1A93B62-029B-411E-ACFC-05E32BD41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4401" y="6886575"/>
          <a:ext cx="6586236" cy="1885950"/>
        </a:xfrm>
        <a:prstGeom prst="rect">
          <a:avLst/>
        </a:prstGeom>
      </xdr:spPr>
    </xdr:pic>
    <xdr:clientData/>
  </xdr:oneCellAnchor>
  <xdr:oneCellAnchor>
    <xdr:from>
      <xdr:col>1</xdr:col>
      <xdr:colOff>38101</xdr:colOff>
      <xdr:row>27</xdr:row>
      <xdr:rowOff>28575</xdr:rowOff>
    </xdr:from>
    <xdr:ext cx="6376880" cy="1915050"/>
    <xdr:pic>
      <xdr:nvPicPr>
        <xdr:cNvPr id="5" name="Image 4">
          <a:extLst>
            <a:ext uri="{FF2B5EF4-FFF2-40B4-BE49-F238E27FC236}">
              <a16:creationId xmlns:a16="http://schemas.microsoft.com/office/drawing/2014/main" id="{88FA42C6-4A71-49D6-B3C1-D60AD1EED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6301" y="4914900"/>
          <a:ext cx="6376880" cy="1915050"/>
        </a:xfrm>
        <a:prstGeom prst="rect">
          <a:avLst/>
        </a:prstGeom>
      </xdr:spPr>
    </xdr:pic>
    <xdr:clientData/>
  </xdr:oneCellAnchor>
  <xdr:oneCellAnchor>
    <xdr:from>
      <xdr:col>10</xdr:col>
      <xdr:colOff>600076</xdr:colOff>
      <xdr:row>26</xdr:row>
      <xdr:rowOff>107784</xdr:rowOff>
    </xdr:from>
    <xdr:ext cx="6191250" cy="1911870"/>
    <xdr:pic>
      <xdr:nvPicPr>
        <xdr:cNvPr id="6" name="Image 5">
          <a:extLst>
            <a:ext uri="{FF2B5EF4-FFF2-40B4-BE49-F238E27FC236}">
              <a16:creationId xmlns:a16="http://schemas.microsoft.com/office/drawing/2014/main" id="{42A9D2FC-5E46-493E-9F68-7E187DC69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82076" y="4813134"/>
          <a:ext cx="6191250" cy="1911870"/>
        </a:xfrm>
        <a:prstGeom prst="rect">
          <a:avLst/>
        </a:prstGeom>
      </xdr:spPr>
    </xdr:pic>
    <xdr:clientData/>
  </xdr:oneCellAnchor>
  <xdr:oneCellAnchor>
    <xdr:from>
      <xdr:col>19</xdr:col>
      <xdr:colOff>371475</xdr:colOff>
      <xdr:row>26</xdr:row>
      <xdr:rowOff>47624</xdr:rowOff>
    </xdr:from>
    <xdr:ext cx="5887409" cy="2019832"/>
    <xdr:pic>
      <xdr:nvPicPr>
        <xdr:cNvPr id="7" name="Image 6">
          <a:extLst>
            <a:ext uri="{FF2B5EF4-FFF2-40B4-BE49-F238E27FC236}">
              <a16:creationId xmlns:a16="http://schemas.microsoft.com/office/drawing/2014/main" id="{48616FFE-FFD7-44D3-B8B5-41F1FF9BF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297275" y="4752974"/>
          <a:ext cx="5887409" cy="2019832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552450</xdr:colOff>
      <xdr:row>37</xdr:row>
      <xdr:rowOff>142875</xdr:rowOff>
    </xdr:from>
    <xdr:ext cx="5972175" cy="2106324"/>
    <xdr:pic>
      <xdr:nvPicPr>
        <xdr:cNvPr id="2" name="Image 1">
          <a:extLst>
            <a:ext uri="{FF2B5EF4-FFF2-40B4-BE49-F238E27FC236}">
              <a16:creationId xmlns:a16="http://schemas.microsoft.com/office/drawing/2014/main" id="{EECA1BE8-64AB-4522-8D70-30402A1C4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16450" y="6838950"/>
          <a:ext cx="5972175" cy="2106324"/>
        </a:xfrm>
        <a:prstGeom prst="rect">
          <a:avLst/>
        </a:prstGeom>
      </xdr:spPr>
    </xdr:pic>
    <xdr:clientData/>
  </xdr:oneCellAnchor>
  <xdr:oneCellAnchor>
    <xdr:from>
      <xdr:col>12</xdr:col>
      <xdr:colOff>200024</xdr:colOff>
      <xdr:row>37</xdr:row>
      <xdr:rowOff>123825</xdr:rowOff>
    </xdr:from>
    <xdr:ext cx="6886575" cy="2466959"/>
    <xdr:pic>
      <xdr:nvPicPr>
        <xdr:cNvPr id="3" name="Image 2">
          <a:extLst>
            <a:ext uri="{FF2B5EF4-FFF2-40B4-BE49-F238E27FC236}">
              <a16:creationId xmlns:a16="http://schemas.microsoft.com/office/drawing/2014/main" id="{DA3C7B1D-8830-4742-9771-BD60EAA31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58424" y="6819900"/>
          <a:ext cx="6886575" cy="2466959"/>
        </a:xfrm>
        <a:prstGeom prst="rect">
          <a:avLst/>
        </a:prstGeom>
      </xdr:spPr>
    </xdr:pic>
    <xdr:clientData/>
  </xdr:oneCellAnchor>
  <xdr:oneCellAnchor>
    <xdr:from>
      <xdr:col>1</xdr:col>
      <xdr:colOff>76201</xdr:colOff>
      <xdr:row>38</xdr:row>
      <xdr:rowOff>9525</xdr:rowOff>
    </xdr:from>
    <xdr:ext cx="6586236" cy="1885950"/>
    <xdr:pic>
      <xdr:nvPicPr>
        <xdr:cNvPr id="4" name="Image 3">
          <a:extLst>
            <a:ext uri="{FF2B5EF4-FFF2-40B4-BE49-F238E27FC236}">
              <a16:creationId xmlns:a16="http://schemas.microsoft.com/office/drawing/2014/main" id="{065042C9-2DFB-4C61-9B33-7B6602C65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4401" y="6886575"/>
          <a:ext cx="6586236" cy="1885950"/>
        </a:xfrm>
        <a:prstGeom prst="rect">
          <a:avLst/>
        </a:prstGeom>
      </xdr:spPr>
    </xdr:pic>
    <xdr:clientData/>
  </xdr:oneCellAnchor>
  <xdr:oneCellAnchor>
    <xdr:from>
      <xdr:col>20</xdr:col>
      <xdr:colOff>619125</xdr:colOff>
      <xdr:row>26</xdr:row>
      <xdr:rowOff>76200</xdr:rowOff>
    </xdr:from>
    <xdr:ext cx="5858693" cy="2172003"/>
    <xdr:pic>
      <xdr:nvPicPr>
        <xdr:cNvPr id="5" name="Image 4">
          <a:extLst>
            <a:ext uri="{FF2B5EF4-FFF2-40B4-BE49-F238E27FC236}">
              <a16:creationId xmlns:a16="http://schemas.microsoft.com/office/drawing/2014/main" id="{DDDE078A-D99C-4C2E-B86F-806AEFB2C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383125" y="4781550"/>
          <a:ext cx="5858693" cy="2172003"/>
        </a:xfrm>
        <a:prstGeom prst="rect">
          <a:avLst/>
        </a:prstGeom>
      </xdr:spPr>
    </xdr:pic>
    <xdr:clientData/>
  </xdr:oneCellAnchor>
  <xdr:oneCellAnchor>
    <xdr:from>
      <xdr:col>12</xdr:col>
      <xdr:colOff>647701</xdr:colOff>
      <xdr:row>26</xdr:row>
      <xdr:rowOff>57575</xdr:rowOff>
    </xdr:from>
    <xdr:ext cx="6257924" cy="2047949"/>
    <xdr:pic>
      <xdr:nvPicPr>
        <xdr:cNvPr id="6" name="Image 5">
          <a:extLst>
            <a:ext uri="{FF2B5EF4-FFF2-40B4-BE49-F238E27FC236}">
              <a16:creationId xmlns:a16="http://schemas.microsoft.com/office/drawing/2014/main" id="{9FA38A14-A63A-4FA0-9115-85CE6D324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706101" y="4762925"/>
          <a:ext cx="6257924" cy="2047949"/>
        </a:xfrm>
        <a:prstGeom prst="rect">
          <a:avLst/>
        </a:prstGeom>
      </xdr:spPr>
    </xdr:pic>
    <xdr:clientData/>
  </xdr:oneCellAnchor>
  <xdr:oneCellAnchor>
    <xdr:from>
      <xdr:col>2</xdr:col>
      <xdr:colOff>219075</xdr:colOff>
      <xdr:row>26</xdr:row>
      <xdr:rowOff>30196</xdr:rowOff>
    </xdr:from>
    <xdr:ext cx="6334125" cy="2161054"/>
    <xdr:pic>
      <xdr:nvPicPr>
        <xdr:cNvPr id="7" name="Image 6">
          <a:extLst>
            <a:ext uri="{FF2B5EF4-FFF2-40B4-BE49-F238E27FC236}">
              <a16:creationId xmlns:a16="http://schemas.microsoft.com/office/drawing/2014/main" id="{B3185214-CA3F-41CA-8575-FDE7E8108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95475" y="4735546"/>
          <a:ext cx="6334125" cy="2161054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B9EF1A-D536-4CB8-90A8-2A798FC59EA4}" name="Tableau1" displayName="Tableau1" ref="B6:P24" totalsRowShown="0" headerRowDxfId="1">
  <autoFilter ref="B6:P24" xr:uid="{BEB9EF1A-D536-4CB8-90A8-2A798FC59EA4}"/>
  <sortState xmlns:xlrd2="http://schemas.microsoft.com/office/spreadsheetml/2017/richdata2" ref="B7:O24">
    <sortCondition ref="C6:C24"/>
  </sortState>
  <tableColumns count="15">
    <tableColumn id="1" xr3:uid="{4C7AF752-8535-4C00-B5E8-DADA2AF82010}" name="Zone"/>
    <tableColumn id="14" xr3:uid="{AE86FB2C-6543-490B-A032-1035045BA2E3}" name="ordre chargement"/>
    <tableColumn id="2" xr3:uid="{900C1CE4-C119-4B3B-9F37-7B9317841DF5}" name="Type palette"/>
    <tableColumn id="3" xr3:uid="{891B3B8A-E5C4-46EA-AAC1-9E743C91323E}" name="Stack"/>
    <tableColumn id="4" xr3:uid="{C60F4198-DF42-43AC-92A4-9F4D1DCBF073}" name="Poids unité (kg)"/>
    <tableColumn id="5" xr3:uid="{28F7C9D1-CE7A-44EF-AB49-65DE3D4736C8}" name="Nb palettes"/>
    <tableColumn id="6" xr3:uid="{8870403F-49EB-4DB0-8F23-9B83D2877584}" name="Nb max">
      <calculatedColumnFormula>IF(E7="Oui",
INDIRECT("'"&amp;D7&amp;"'!"&amp;VLOOKUP(B7,ZONES!A:C,3,FALSE)),
INDIRECT("'"&amp;D7&amp;"'!"&amp;VLOOKUP(B7,ZONES!A:C,2,FALSE)))</calculatedColumnFormula>
    </tableColumn>
    <tableColumn id="7" xr3:uid="{28E0F878-D5D1-4809-8C75-2630F5DB5E0B}" name="Nb max stacké">
      <calculatedColumnFormula array="1">INDIRECT("'"&amp;D7&amp;"'!"&amp;VLOOKUP(B7,ZONES!A:C,3,FALSE))</calculatedColumnFormula>
    </tableColumn>
    <tableColumn id="8" xr3:uid="{49081D4B-7886-4E1D-8626-D4DD2EE77082}" name="% remplissage" dataDxfId="0">
      <calculatedColumnFormula>IFERROR(G7/H7,0)</calculatedColumnFormula>
    </tableColumn>
    <tableColumn id="10" xr3:uid="{82903BBA-9836-4B6D-AA53-10A34DBF663F}" name="Poids total (kg)">
      <calculatedColumnFormula>G7*F7</calculatedColumnFormula>
    </tableColumn>
    <tableColumn id="13" xr3:uid="{A5134821-DFA0-4A87-AE9C-9F67C9943363}" name="poids total autorisé"/>
    <tableColumn id="9" xr3:uid="{966219FB-075B-494D-B99C-97CC6CDACB1D}" name="chargeur"/>
    <tableColumn id="11" xr3:uid="{F48D043E-29DB-4632-A815-9C5F193CE357}" name="numero lot 1"/>
    <tableColumn id="12" xr3:uid="{6BDB4C0E-74D3-43D4-93A4-57535D9345CE}" name="numero lot 2"/>
    <tableColumn id="15" xr3:uid="{344DC034-CCD6-4F4A-9B61-CC9811FE672E}" name="N° BL associés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24"/>
  <sheetViews>
    <sheetView tabSelected="1" workbookViewId="0">
      <selection activeCell="H20" sqref="H20:H24"/>
    </sheetView>
  </sheetViews>
  <sheetFormatPr baseColWidth="10" defaultColWidth="9.140625" defaultRowHeight="15" x14ac:dyDescent="0.25"/>
  <cols>
    <col min="2" max="2" width="26.140625" customWidth="1"/>
    <col min="3" max="3" width="6.28515625" customWidth="1"/>
    <col min="4" max="4" width="10" customWidth="1"/>
    <col min="5" max="5" width="17" customWidth="1"/>
    <col min="6" max="6" width="13.42578125" customWidth="1"/>
    <col min="7" max="7" width="10" customWidth="1"/>
    <col min="8" max="9" width="15.85546875" customWidth="1"/>
    <col min="10" max="11" width="16.42578125" customWidth="1"/>
    <col min="12" max="12" width="26.7109375" customWidth="1"/>
    <col min="13" max="13" width="13" customWidth="1"/>
    <col min="14" max="14" width="19.7109375" customWidth="1"/>
    <col min="15" max="15" width="19.140625" customWidth="1"/>
    <col min="16" max="16" width="28.28515625" customWidth="1"/>
  </cols>
  <sheetData>
    <row r="1" spans="2:16" ht="23.25" x14ac:dyDescent="0.35">
      <c r="B1" s="1" t="s">
        <v>0</v>
      </c>
    </row>
    <row r="3" spans="2:16" ht="21" x14ac:dyDescent="0.35">
      <c r="B3" t="s">
        <v>1</v>
      </c>
      <c r="C3" s="2">
        <f ca="1">SUM(G7:G24)/SUM(H7:H24)</f>
        <v>0.63272311212814647</v>
      </c>
    </row>
    <row r="6" spans="2:16" x14ac:dyDescent="0.25">
      <c r="B6" s="3" t="s">
        <v>2</v>
      </c>
      <c r="C6" s="32" t="s">
        <v>121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2" t="s">
        <v>116</v>
      </c>
      <c r="J6" s="3" t="s">
        <v>8</v>
      </c>
      <c r="K6" s="3" t="s">
        <v>9</v>
      </c>
      <c r="L6" s="32" t="s">
        <v>120</v>
      </c>
      <c r="M6" s="3" t="s">
        <v>117</v>
      </c>
      <c r="N6" s="3" t="s">
        <v>118</v>
      </c>
      <c r="O6" s="3" t="s">
        <v>119</v>
      </c>
      <c r="P6" s="3" t="s">
        <v>122</v>
      </c>
    </row>
    <row r="7" spans="2:16" x14ac:dyDescent="0.25">
      <c r="B7" t="s">
        <v>27</v>
      </c>
      <c r="C7">
        <v>1</v>
      </c>
      <c r="D7" t="s">
        <v>115</v>
      </c>
      <c r="E7" t="s">
        <v>65</v>
      </c>
      <c r="F7">
        <v>1113.5999999999999</v>
      </c>
      <c r="G7">
        <v>12</v>
      </c>
      <c r="H7">
        <f ca="1">IF(E7="Oui",
INDIRECT("'"&amp;D7&amp;"'!"&amp;VLOOKUP(B7,ZONES!A:C,3,FALSE)),
INDIRECT("'"&amp;D7&amp;"'!"&amp;VLOOKUP(B7,ZONES!A:C,2,FALSE)))</f>
        <v>12</v>
      </c>
      <c r="I7" cm="1">
        <f t="array" aca="1" ref="I7" ca="1">INDIRECT("'"&amp;D7&amp;"'!"&amp;VLOOKUP(B7,ZONES!A:C,3,FALSE))</f>
        <v>24</v>
      </c>
      <c r="J7" s="4">
        <f ca="1">IFERROR(G7/H7,0)</f>
        <v>1</v>
      </c>
      <c r="K7">
        <f>G7*F7</f>
        <v>13363.199999999999</v>
      </c>
    </row>
    <row r="8" spans="2:16" x14ac:dyDescent="0.25">
      <c r="B8" t="s">
        <v>26</v>
      </c>
      <c r="C8">
        <v>2</v>
      </c>
      <c r="D8" t="s">
        <v>115</v>
      </c>
      <c r="E8" t="s">
        <v>65</v>
      </c>
      <c r="F8">
        <f>((9*1108.8)+(22*1040))/31</f>
        <v>1059.9741935483869</v>
      </c>
      <c r="G8">
        <v>31</v>
      </c>
      <c r="H8">
        <f ca="1">IF(E8="Oui",
INDIRECT("'"&amp;D8&amp;"'!"&amp;VLOOKUP(B8,ZONES!A:C,3,FALSE)),
INDIRECT("'"&amp;D8&amp;"'!"&amp;VLOOKUP(B8,ZONES!A:C,2,FALSE)))</f>
        <v>31</v>
      </c>
      <c r="I8" cm="1">
        <f t="array" aca="1" ref="I8" ca="1">INDIRECT("'"&amp;D8&amp;"'!"&amp;VLOOKUP(B8,ZONES!A:C,3,FALSE))</f>
        <v>62</v>
      </c>
      <c r="J8" s="4">
        <f ca="1">IFERROR(G8/H8,0)</f>
        <v>1</v>
      </c>
      <c r="K8">
        <f>G8*F8</f>
        <v>32859.199999999997</v>
      </c>
    </row>
    <row r="9" spans="2:16" x14ac:dyDescent="0.25">
      <c r="B9" t="s">
        <v>25</v>
      </c>
      <c r="C9">
        <v>3</v>
      </c>
      <c r="D9" t="s">
        <v>115</v>
      </c>
      <c r="E9" t="s">
        <v>65</v>
      </c>
      <c r="G9">
        <v>49</v>
      </c>
      <c r="H9">
        <f ca="1">IF(E9="Oui",
INDIRECT("'"&amp;D9&amp;"'!"&amp;VLOOKUP(B9,ZONES!A:C,3,FALSE)),
INDIRECT("'"&amp;D9&amp;"'!"&amp;VLOOKUP(B9,ZONES!A:C,2,FALSE)))</f>
        <v>37</v>
      </c>
      <c r="I9" cm="1">
        <f t="array" aca="1" ref="I9" ca="1">INDIRECT("'"&amp;D9&amp;"'!"&amp;VLOOKUP(B9,ZONES!A:C,3,FALSE))</f>
        <v>74</v>
      </c>
      <c r="J9" s="4">
        <f ca="1">IFERROR(G9/H9,0)</f>
        <v>1.3243243243243243</v>
      </c>
      <c r="K9">
        <f>G9*F9</f>
        <v>0</v>
      </c>
    </row>
    <row r="10" spans="2:16" x14ac:dyDescent="0.25">
      <c r="B10" t="s">
        <v>24</v>
      </c>
      <c r="C10">
        <v>4</v>
      </c>
      <c r="D10" t="s">
        <v>115</v>
      </c>
      <c r="E10" t="s">
        <v>65</v>
      </c>
      <c r="G10">
        <v>74</v>
      </c>
      <c r="H10">
        <f ca="1">IF(E10="Oui",
INDIRECT("'"&amp;D10&amp;"'!"&amp;VLOOKUP(B10,ZONES!A:C,3,FALSE)),
INDIRECT("'"&amp;D10&amp;"'!"&amp;VLOOKUP(B10,ZONES!A:C,2,FALSE)))</f>
        <v>37</v>
      </c>
      <c r="I10" cm="1">
        <f t="array" aca="1" ref="I10" ca="1">INDIRECT("'"&amp;D10&amp;"'!"&amp;VLOOKUP(B10,ZONES!A:C,3,FALSE))</f>
        <v>74</v>
      </c>
      <c r="J10" s="4">
        <f ca="1">IFERROR(G10/H10,0)</f>
        <v>2</v>
      </c>
      <c r="K10">
        <f>G10*F10</f>
        <v>0</v>
      </c>
    </row>
    <row r="11" spans="2:16" x14ac:dyDescent="0.25">
      <c r="B11" t="s">
        <v>23</v>
      </c>
      <c r="C11">
        <v>5</v>
      </c>
      <c r="D11" t="s">
        <v>115</v>
      </c>
      <c r="E11" t="s">
        <v>65</v>
      </c>
      <c r="G11">
        <v>30</v>
      </c>
      <c r="H11">
        <f ca="1">IF(E11="Oui",
INDIRECT("'"&amp;D11&amp;"'!"&amp;VLOOKUP(B11,ZONES!A:C,3,FALSE)),
INDIRECT("'"&amp;D11&amp;"'!"&amp;VLOOKUP(B11,ZONES!A:C,2,FALSE)))</f>
        <v>30</v>
      </c>
      <c r="I11" cm="1">
        <f t="array" aca="1" ref="I11" ca="1">INDIRECT("'"&amp;D11&amp;"'!"&amp;VLOOKUP(B11,ZONES!A:C,3,FALSE))</f>
        <v>60</v>
      </c>
      <c r="J11" s="4">
        <f ca="1">IFERROR(G11/H11,0)</f>
        <v>1</v>
      </c>
      <c r="K11">
        <f>G11*F11</f>
        <v>0</v>
      </c>
    </row>
    <row r="12" spans="2:16" x14ac:dyDescent="0.25">
      <c r="B12" t="s">
        <v>22</v>
      </c>
      <c r="C12">
        <v>6</v>
      </c>
      <c r="D12" t="s">
        <v>115</v>
      </c>
      <c r="E12" t="s">
        <v>65</v>
      </c>
      <c r="G12">
        <v>30</v>
      </c>
      <c r="H12">
        <f ca="1">IF(E12="Oui",
INDIRECT("'"&amp;D12&amp;"'!"&amp;VLOOKUP(B12,ZONES!A:C,3,FALSE)),
INDIRECT("'"&amp;D12&amp;"'!"&amp;VLOOKUP(B12,ZONES!A:C,2,FALSE)))</f>
        <v>38</v>
      </c>
      <c r="I12" cm="1">
        <f t="array" aca="1" ref="I12" ca="1">INDIRECT("'"&amp;D12&amp;"'!"&amp;VLOOKUP(B12,ZONES!A:C,3,FALSE))</f>
        <v>58</v>
      </c>
      <c r="J12" s="4">
        <f ca="1">IFERROR(G12/H12,0)</f>
        <v>0.78947368421052633</v>
      </c>
      <c r="K12">
        <f>G12*F12</f>
        <v>0</v>
      </c>
    </row>
    <row r="13" spans="2:16" x14ac:dyDescent="0.25">
      <c r="B13" t="s">
        <v>21</v>
      </c>
      <c r="C13">
        <v>7</v>
      </c>
      <c r="D13" t="s">
        <v>115</v>
      </c>
      <c r="E13" t="s">
        <v>65</v>
      </c>
      <c r="G13">
        <v>41</v>
      </c>
      <c r="H13">
        <f ca="1">IF(E13="Oui",
INDIRECT("'"&amp;D13&amp;"'!"&amp;VLOOKUP(B13,ZONES!A:C,3,FALSE)),
INDIRECT("'"&amp;D13&amp;"'!"&amp;VLOOKUP(B13,ZONES!A:C,2,FALSE)))</f>
        <v>41</v>
      </c>
      <c r="I13" cm="1">
        <f t="array" aca="1" ref="I13" ca="1">INDIRECT("'"&amp;D13&amp;"'!"&amp;VLOOKUP(B13,ZONES!A:C,3,FALSE))</f>
        <v>80</v>
      </c>
      <c r="J13" s="4">
        <f ca="1">IFERROR(G13/H13,0)</f>
        <v>1</v>
      </c>
      <c r="K13">
        <f>G13*F13</f>
        <v>0</v>
      </c>
    </row>
    <row r="14" spans="2:16" x14ac:dyDescent="0.25">
      <c r="B14" t="s">
        <v>20</v>
      </c>
      <c r="C14">
        <v>8</v>
      </c>
      <c r="D14" t="s">
        <v>115</v>
      </c>
      <c r="E14" t="s">
        <v>66</v>
      </c>
      <c r="G14">
        <v>41</v>
      </c>
      <c r="H14">
        <f ca="1">IF(E14="Oui",
INDIRECT("'"&amp;D14&amp;"'!"&amp;VLOOKUP(B14,ZONES!A:C,3,FALSE)),
INDIRECT("'"&amp;D14&amp;"'!"&amp;VLOOKUP(B14,ZONES!A:C,2,FALSE)))</f>
        <v>54</v>
      </c>
      <c r="I14" cm="1">
        <f t="array" aca="1" ref="I14" ca="1">INDIRECT("'"&amp;D14&amp;"'!"&amp;VLOOKUP(B14,ZONES!A:C,3,FALSE))</f>
        <v>54</v>
      </c>
      <c r="J14" s="4">
        <f ca="1">IFERROR(G14/H14,0)</f>
        <v>0.7592592592592593</v>
      </c>
      <c r="K14">
        <f>G14*F14</f>
        <v>0</v>
      </c>
    </row>
    <row r="15" spans="2:16" x14ac:dyDescent="0.25">
      <c r="B15" t="s">
        <v>19</v>
      </c>
      <c r="C15">
        <v>9</v>
      </c>
      <c r="D15" t="s">
        <v>115</v>
      </c>
      <c r="E15" t="s">
        <v>66</v>
      </c>
      <c r="G15">
        <v>84</v>
      </c>
      <c r="H15">
        <f ca="1">IF(E15="Oui",
INDIRECT("'"&amp;D15&amp;"'!"&amp;VLOOKUP(B15,ZONES!A:C,3,FALSE)),
INDIRECT("'"&amp;D15&amp;"'!"&amp;VLOOKUP(B15,ZONES!A:C,2,FALSE)))</f>
        <v>84</v>
      </c>
      <c r="I15" cm="1">
        <f t="array" aca="1" ref="I15" ca="1">INDIRECT("'"&amp;D15&amp;"'!"&amp;VLOOKUP(B15,ZONES!A:C,3,FALSE))</f>
        <v>84</v>
      </c>
      <c r="J15" s="4">
        <f ca="1">IFERROR(G15/H15,0)</f>
        <v>1</v>
      </c>
      <c r="K15">
        <f>G15*F15</f>
        <v>0</v>
      </c>
    </row>
    <row r="16" spans="2:16" x14ac:dyDescent="0.25">
      <c r="B16" t="s">
        <v>18</v>
      </c>
      <c r="C16">
        <v>10</v>
      </c>
      <c r="D16" t="s">
        <v>115</v>
      </c>
      <c r="E16" t="s">
        <v>65</v>
      </c>
      <c r="G16">
        <v>39</v>
      </c>
      <c r="H16">
        <f ca="1">IF(E16="Oui",
INDIRECT("'"&amp;D16&amp;"'!"&amp;VLOOKUP(B16,ZONES!A:C,3,FALSE)),
INDIRECT("'"&amp;D16&amp;"'!"&amp;VLOOKUP(B16,ZONES!A:C,2,FALSE)))</f>
        <v>39</v>
      </c>
      <c r="I16" cm="1">
        <f t="array" aca="1" ref="I16" ca="1">INDIRECT("'"&amp;D16&amp;"'!"&amp;VLOOKUP(B16,ZONES!A:C,3,FALSE))</f>
        <v>78</v>
      </c>
      <c r="J16" s="4">
        <f ca="1">IFERROR(G16/H16,0)</f>
        <v>1</v>
      </c>
      <c r="K16">
        <f>G16*F16</f>
        <v>0</v>
      </c>
    </row>
    <row r="17" spans="2:11" x14ac:dyDescent="0.25">
      <c r="B17" t="s">
        <v>17</v>
      </c>
      <c r="C17">
        <v>11</v>
      </c>
      <c r="D17" t="s">
        <v>115</v>
      </c>
      <c r="E17" t="s">
        <v>66</v>
      </c>
      <c r="G17">
        <v>60</v>
      </c>
      <c r="H17">
        <f ca="1">IF(E17="Oui",
INDIRECT("'"&amp;D17&amp;"'!"&amp;VLOOKUP(B17,ZONES!A:C,3,FALSE)),
INDIRECT("'"&amp;D17&amp;"'!"&amp;VLOOKUP(B17,ZONES!A:C,2,FALSE)))</f>
        <v>60</v>
      </c>
      <c r="I17" cm="1">
        <f t="array" aca="1" ref="I17" ca="1">INDIRECT("'"&amp;D17&amp;"'!"&amp;VLOOKUP(B17,ZONES!A:C,3,FALSE))</f>
        <v>60</v>
      </c>
      <c r="J17" s="4">
        <f ca="1">IFERROR(G17/H17,0)</f>
        <v>1</v>
      </c>
      <c r="K17">
        <f>G17*F17</f>
        <v>0</v>
      </c>
    </row>
    <row r="18" spans="2:11" x14ac:dyDescent="0.25">
      <c r="B18" t="s">
        <v>16</v>
      </c>
      <c r="C18">
        <v>12</v>
      </c>
      <c r="D18" t="s">
        <v>115</v>
      </c>
      <c r="E18" t="s">
        <v>65</v>
      </c>
      <c r="G18">
        <v>42</v>
      </c>
      <c r="H18">
        <f ca="1">IF(E18="Oui",
INDIRECT("'"&amp;D18&amp;"'!"&amp;VLOOKUP(B18,ZONES!A:C,3,FALSE)),
INDIRECT("'"&amp;D18&amp;"'!"&amp;VLOOKUP(B18,ZONES!A:C,2,FALSE)))</f>
        <v>42</v>
      </c>
      <c r="I18" cm="1">
        <f t="array" aca="1" ref="I18" ca="1">INDIRECT("'"&amp;D18&amp;"'!"&amp;VLOOKUP(B18,ZONES!A:C,3,FALSE))</f>
        <v>38</v>
      </c>
      <c r="J18" s="4">
        <f ca="1">IFERROR(G18/H18,0)</f>
        <v>1</v>
      </c>
      <c r="K18">
        <f>G18*F18</f>
        <v>0</v>
      </c>
    </row>
    <row r="19" spans="2:11" x14ac:dyDescent="0.25">
      <c r="B19" t="s">
        <v>15</v>
      </c>
      <c r="C19">
        <v>13</v>
      </c>
      <c r="D19" t="s">
        <v>114</v>
      </c>
      <c r="E19" t="s">
        <v>65</v>
      </c>
      <c r="G19">
        <v>20</v>
      </c>
      <c r="H19">
        <f ca="1">IF(E19="Oui",
INDIRECT("'"&amp;D19&amp;"'!"&amp;VLOOKUP(B19,ZONES!A:C,3,FALSE)),
INDIRECT("'"&amp;D19&amp;"'!"&amp;VLOOKUP(B19,ZONES!A:C,2,FALSE)))</f>
        <v>45</v>
      </c>
      <c r="I19" cm="1">
        <f t="array" aca="1" ref="I19" ca="1">INDIRECT("'"&amp;D19&amp;"'!"&amp;VLOOKUP(B19,ZONES!A:C,3,FALSE))</f>
        <v>0</v>
      </c>
      <c r="J19" s="4">
        <f ca="1">IFERROR(G19/H19,0)</f>
        <v>0.44444444444444442</v>
      </c>
      <c r="K19">
        <f>G19*F19</f>
        <v>0</v>
      </c>
    </row>
    <row r="20" spans="2:11" x14ac:dyDescent="0.25">
      <c r="B20" t="s">
        <v>14</v>
      </c>
      <c r="C20">
        <v>14</v>
      </c>
      <c r="D20" t="s">
        <v>113</v>
      </c>
      <c r="E20" t="s">
        <v>65</v>
      </c>
      <c r="G20">
        <v>0</v>
      </c>
      <c r="H20">
        <f ca="1">IF(E20="Oui",
INDIRECT("'"&amp;D20&amp;"'!"&amp;VLOOKUP(B20,ZONES!A:C,3,FALSE)),
INDIRECT("'"&amp;D20&amp;"'!"&amp;VLOOKUP(B20,ZONES!A:C,2,FALSE)))</f>
        <v>39</v>
      </c>
      <c r="I20" cm="1">
        <f t="array" aca="1" ref="I20" ca="1">INDIRECT("'"&amp;D20&amp;"'!"&amp;VLOOKUP(B20,ZONES!A:C,3,FALSE))</f>
        <v>60</v>
      </c>
      <c r="J20" s="4">
        <f ca="1">IFERROR(G20/H20,0)</f>
        <v>0</v>
      </c>
      <c r="K20">
        <f>G20*F20</f>
        <v>0</v>
      </c>
    </row>
    <row r="21" spans="2:11" x14ac:dyDescent="0.25">
      <c r="B21" t="s">
        <v>10</v>
      </c>
      <c r="C21">
        <v>15</v>
      </c>
      <c r="D21" t="s">
        <v>113</v>
      </c>
      <c r="E21" t="s">
        <v>65</v>
      </c>
      <c r="G21">
        <v>0</v>
      </c>
      <c r="H21">
        <f ca="1">IF(E21="Oui",
INDIRECT("'"&amp;D21&amp;"'!"&amp;VLOOKUP(B21,ZONES!A:C,3,FALSE)),
INDIRECT("'"&amp;D21&amp;"'!"&amp;VLOOKUP(B21,ZONES!A:C,2,FALSE)))</f>
        <v>69</v>
      </c>
      <c r="I21" cm="1">
        <f t="array" aca="1" ref="I21" ca="1">INDIRECT("'"&amp;D21&amp;"'!"&amp;VLOOKUP(B21,ZONES!A:C,3,FALSE))</f>
        <v>129</v>
      </c>
      <c r="J21" s="4">
        <f ca="1">IFERROR(G21/H21,0)</f>
        <v>0</v>
      </c>
      <c r="K21">
        <f>G21*F21</f>
        <v>0</v>
      </c>
    </row>
    <row r="22" spans="2:11" x14ac:dyDescent="0.25">
      <c r="B22" t="s">
        <v>13</v>
      </c>
      <c r="C22">
        <v>16</v>
      </c>
      <c r="D22" t="s">
        <v>113</v>
      </c>
      <c r="E22" t="s">
        <v>66</v>
      </c>
      <c r="G22">
        <v>0</v>
      </c>
      <c r="H22">
        <f ca="1">IF(E22="Oui",
INDIRECT("'"&amp;D22&amp;"'!"&amp;VLOOKUP(B22,ZONES!A:C,3,FALSE)),
INDIRECT("'"&amp;D22&amp;"'!"&amp;VLOOKUP(B22,ZONES!A:C,2,FALSE)))</f>
        <v>108</v>
      </c>
      <c r="I22" cm="1">
        <f t="array" aca="1" ref="I22" ca="1">INDIRECT("'"&amp;D22&amp;"'!"&amp;VLOOKUP(B22,ZONES!A:C,3,FALSE))</f>
        <v>108</v>
      </c>
      <c r="J22" s="4">
        <f ca="1">IFERROR(G22/H22,0)</f>
        <v>0</v>
      </c>
      <c r="K22">
        <f>G22*F22</f>
        <v>0</v>
      </c>
    </row>
    <row r="23" spans="2:11" x14ac:dyDescent="0.25">
      <c r="B23" t="s">
        <v>12</v>
      </c>
      <c r="C23">
        <v>17</v>
      </c>
      <c r="D23" t="s">
        <v>113</v>
      </c>
      <c r="E23" t="s">
        <v>65</v>
      </c>
      <c r="G23">
        <v>0</v>
      </c>
      <c r="H23">
        <f ca="1">IF(E23="Oui",
INDIRECT("'"&amp;D23&amp;"'!"&amp;VLOOKUP(B23,ZONES!A:C,3,FALSE)),
INDIRECT("'"&amp;D23&amp;"'!"&amp;VLOOKUP(B23,ZONES!A:C,2,FALSE)))</f>
        <v>40</v>
      </c>
      <c r="I23" cm="1">
        <f t="array" aca="1" ref="I23" ca="1">INDIRECT("'"&amp;D23&amp;"'!"&amp;VLOOKUP(B23,ZONES!A:C,3,FALSE))</f>
        <v>74</v>
      </c>
      <c r="J23" s="4">
        <f ca="1">IFERROR(G23/H23,0)</f>
        <v>0</v>
      </c>
      <c r="K23">
        <f>G23*F23</f>
        <v>0</v>
      </c>
    </row>
    <row r="24" spans="2:11" x14ac:dyDescent="0.25">
      <c r="B24" t="s">
        <v>11</v>
      </c>
      <c r="C24">
        <v>18</v>
      </c>
      <c r="D24" t="s">
        <v>113</v>
      </c>
      <c r="E24" t="s">
        <v>65</v>
      </c>
      <c r="G24">
        <v>0</v>
      </c>
      <c r="H24">
        <f ca="1">IF(E24="Oui",
INDIRECT("'"&amp;D24&amp;"'!"&amp;VLOOKUP(B24,ZONES!A:C,3,FALSE)),
INDIRECT("'"&amp;D24&amp;"'!"&amp;VLOOKUP(B24,ZONES!A:C,2,FALSE)))</f>
        <v>68</v>
      </c>
      <c r="I24" cm="1">
        <f t="array" aca="1" ref="I24" ca="1">INDIRECT("'"&amp;D24&amp;"'!"&amp;VLOOKUP(B24,ZONES!A:C,3,FALSE))</f>
        <v>112</v>
      </c>
      <c r="J24" s="4">
        <f ca="1">IFERROR(G24/H24,0)</f>
        <v>0</v>
      </c>
      <c r="K24">
        <f>G24*F24</f>
        <v>0</v>
      </c>
    </row>
  </sheetData>
  <conditionalFormatting sqref="J7:J24">
    <cfRule type="colorScale" priority="1">
      <colorScale>
        <cfvo type="num" val="0"/>
        <cfvo type="num" val="0.5"/>
        <cfvo type="num" val="1"/>
        <color rgb="FFFF0000"/>
        <color rgb="FFFFFF00"/>
        <color rgb="FF00AA00"/>
      </colorScale>
    </cfRule>
  </conditionalFormatting>
  <dataValidations count="16">
    <dataValidation type="list" sqref="D7:D24" xr:uid="{00000000-0002-0000-0000-000000000000}">
      <formula1>"palettes eu, palettes US,IBC,Big Bag palus,barriques 120 120,barriques 140 140,palettes portuaires,"</formula1>
    </dataValidation>
    <dataValidation type="list" sqref="E7:E24" xr:uid="{00000000-0002-0000-0000-000001000000}">
      <formula1>"Oui,Non"</formula1>
    </dataValidation>
    <dataValidation type="list" allowBlank="1" showInputMessage="1" sqref="G7:G8" xr:uid="{E4E27FC8-489A-4E02-AE26-74BC2C8FDF2A}">
      <formula1>$H$7:$I$7</formula1>
    </dataValidation>
    <dataValidation type="list" allowBlank="1" showInputMessage="1" sqref="G9" xr:uid="{5058BE69-8502-492A-9DA3-FD62681EC6E8}">
      <formula1>$H$9:$I$9</formula1>
    </dataValidation>
    <dataValidation type="list" allowBlank="1" showInputMessage="1" showErrorMessage="1" sqref="G10" xr:uid="{48B8A245-9C50-4FB3-85A0-2C94CCF58971}">
      <formula1>$H$10:$I$10</formula1>
    </dataValidation>
    <dataValidation type="list" allowBlank="1" showInputMessage="1" sqref="G11:G12" xr:uid="{727300A2-75AD-487F-B14E-E8B644DB8CB4}">
      <formula1>$H$11:$I$11</formula1>
    </dataValidation>
    <dataValidation type="list" allowBlank="1" showInputMessage="1" sqref="G13:G14" xr:uid="{7CE18BCC-33C8-42A5-8B7C-6518A5B7AE28}">
      <formula1>$G$13:$I$13</formula1>
    </dataValidation>
    <dataValidation type="list" allowBlank="1" showInputMessage="1" sqref="G15" xr:uid="{886E1E43-D0EB-4D56-97BD-1E54495A96E3}">
      <formula1>$H$15:$I$15</formula1>
    </dataValidation>
    <dataValidation type="list" allowBlank="1" showInputMessage="1" sqref="G16" xr:uid="{1A458F07-3953-4A61-8841-0915E078927B}">
      <formula1>$H$16:$I$16</formula1>
    </dataValidation>
    <dataValidation type="list" allowBlank="1" showInputMessage="1" sqref="G17" xr:uid="{270AE99A-53A3-4AD2-AF98-68554EEA96CF}">
      <formula1>$H$17:$I$17</formula1>
    </dataValidation>
    <dataValidation type="list" allowBlank="1" showInputMessage="1" sqref="G18" xr:uid="{ED434BE7-63B2-4BEB-9158-2BEBABD5099A}">
      <formula1>$H$18:$I$18</formula1>
    </dataValidation>
    <dataValidation type="list" allowBlank="1" showInputMessage="1" sqref="G20" xr:uid="{DD7ABD17-68DE-4AF5-961B-209E8A9D2E99}">
      <formula1>$H$20:$I$20</formula1>
    </dataValidation>
    <dataValidation type="list" allowBlank="1" showInputMessage="1" sqref="G19" xr:uid="{1BD4E5B0-751F-4916-A7CD-3960A6E9A2AC}">
      <formula1>$H$19:$I$19</formula1>
    </dataValidation>
    <dataValidation type="list" allowBlank="1" showInputMessage="1" sqref="G21" xr:uid="{A2128071-6119-478A-9A35-C3372CA1F7B5}">
      <formula1>$H$21:$I$21</formula1>
    </dataValidation>
    <dataValidation type="list" allowBlank="1" showInputMessage="1" sqref="G22" xr:uid="{A940A538-192F-4222-A242-3C335A54D71E}">
      <formula1>$H$22:$I$22</formula1>
    </dataValidation>
    <dataValidation type="list" allowBlank="1" showInputMessage="1" sqref="G23:G24" xr:uid="{38532CA6-156C-4A54-9052-25B414CE900A}">
      <formula1>$H$23:$I$23</formula1>
    </dataValidation>
  </dataValidations>
  <pageMargins left="0.75" right="0.75" top="1" bottom="1" header="0.5" footer="0.5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/>
  </sheetViews>
  <sheetFormatPr baseColWidth="10" defaultColWidth="9.140625" defaultRowHeight="15" x14ac:dyDescent="0.25"/>
  <cols>
    <col min="1" max="1" width="27.85546875" customWidth="1"/>
    <col min="2" max="3" width="12.7109375" customWidth="1"/>
  </cols>
  <sheetData>
    <row r="1" spans="1:3" x14ac:dyDescent="0.25">
      <c r="A1" t="s">
        <v>2</v>
      </c>
      <c r="B1" t="s">
        <v>28</v>
      </c>
      <c r="C1" t="s">
        <v>4</v>
      </c>
    </row>
    <row r="2" spans="1:3" x14ac:dyDescent="0.25">
      <c r="A2" t="s">
        <v>10</v>
      </c>
      <c r="B2" t="s">
        <v>29</v>
      </c>
      <c r="C2" t="s">
        <v>30</v>
      </c>
    </row>
    <row r="3" spans="1:3" x14ac:dyDescent="0.25">
      <c r="A3" t="s">
        <v>14</v>
      </c>
      <c r="B3" t="s">
        <v>31</v>
      </c>
      <c r="C3" t="s">
        <v>32</v>
      </c>
    </row>
    <row r="4" spans="1:3" x14ac:dyDescent="0.25">
      <c r="A4" t="s">
        <v>15</v>
      </c>
      <c r="B4" t="s">
        <v>33</v>
      </c>
      <c r="C4" t="s">
        <v>34</v>
      </c>
    </row>
    <row r="5" spans="1:3" x14ac:dyDescent="0.25">
      <c r="A5" t="s">
        <v>11</v>
      </c>
      <c r="B5" t="s">
        <v>35</v>
      </c>
      <c r="C5" t="s">
        <v>36</v>
      </c>
    </row>
    <row r="6" spans="1:3" x14ac:dyDescent="0.25">
      <c r="A6" t="s">
        <v>12</v>
      </c>
      <c r="B6" t="s">
        <v>37</v>
      </c>
      <c r="C6" t="s">
        <v>38</v>
      </c>
    </row>
    <row r="7" spans="1:3" x14ac:dyDescent="0.25">
      <c r="A7" t="s">
        <v>13</v>
      </c>
      <c r="B7" t="s">
        <v>39</v>
      </c>
      <c r="C7" t="s">
        <v>40</v>
      </c>
    </row>
    <row r="8" spans="1:3" x14ac:dyDescent="0.25">
      <c r="A8" t="s">
        <v>19</v>
      </c>
      <c r="B8" t="s">
        <v>41</v>
      </c>
      <c r="C8" t="s">
        <v>42</v>
      </c>
    </row>
    <row r="9" spans="1:3" x14ac:dyDescent="0.25">
      <c r="A9" t="s">
        <v>20</v>
      </c>
      <c r="B9" t="s">
        <v>43</v>
      </c>
      <c r="C9" t="s">
        <v>44</v>
      </c>
    </row>
    <row r="10" spans="1:3" x14ac:dyDescent="0.25">
      <c r="A10" t="s">
        <v>21</v>
      </c>
      <c r="B10" t="s">
        <v>45</v>
      </c>
      <c r="C10" t="s">
        <v>46</v>
      </c>
    </row>
    <row r="11" spans="1:3" x14ac:dyDescent="0.25">
      <c r="A11" t="s">
        <v>16</v>
      </c>
      <c r="B11" t="s">
        <v>47</v>
      </c>
      <c r="C11" t="s">
        <v>48</v>
      </c>
    </row>
    <row r="12" spans="1:3" x14ac:dyDescent="0.25">
      <c r="A12" t="s">
        <v>17</v>
      </c>
      <c r="B12" t="s">
        <v>49</v>
      </c>
      <c r="C12" t="s">
        <v>50</v>
      </c>
    </row>
    <row r="13" spans="1:3" x14ac:dyDescent="0.25">
      <c r="A13" t="s">
        <v>18</v>
      </c>
      <c r="B13" t="s">
        <v>51</v>
      </c>
      <c r="C13" t="s">
        <v>52</v>
      </c>
    </row>
    <row r="14" spans="1:3" x14ac:dyDescent="0.25">
      <c r="A14" t="s">
        <v>25</v>
      </c>
      <c r="B14" t="s">
        <v>53</v>
      </c>
      <c r="C14" t="s">
        <v>54</v>
      </c>
    </row>
    <row r="15" spans="1:3" x14ac:dyDescent="0.25">
      <c r="A15" t="s">
        <v>26</v>
      </c>
      <c r="B15" t="s">
        <v>55</v>
      </c>
      <c r="C15" t="s">
        <v>56</v>
      </c>
    </row>
    <row r="16" spans="1:3" x14ac:dyDescent="0.25">
      <c r="A16" t="s">
        <v>27</v>
      </c>
      <c r="B16" t="s">
        <v>57</v>
      </c>
      <c r="C16" t="s">
        <v>58</v>
      </c>
    </row>
    <row r="17" spans="1:3" x14ac:dyDescent="0.25">
      <c r="A17" t="s">
        <v>22</v>
      </c>
      <c r="B17" t="s">
        <v>59</v>
      </c>
      <c r="C17" t="s">
        <v>60</v>
      </c>
    </row>
    <row r="18" spans="1:3" x14ac:dyDescent="0.25">
      <c r="A18" t="s">
        <v>23</v>
      </c>
      <c r="B18" t="s">
        <v>61</v>
      </c>
      <c r="C18" t="s">
        <v>62</v>
      </c>
    </row>
    <row r="19" spans="1:3" x14ac:dyDescent="0.25">
      <c r="A19" t="s">
        <v>24</v>
      </c>
      <c r="B19" t="s">
        <v>63</v>
      </c>
      <c r="C19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ED537-9FD0-4DED-909E-A03215E45457}">
  <dimension ref="C2:AA26"/>
  <sheetViews>
    <sheetView zoomScale="70" zoomScaleNormal="70" workbookViewId="0">
      <selection activeCell="N10" sqref="N10"/>
    </sheetView>
  </sheetViews>
  <sheetFormatPr baseColWidth="10" defaultRowHeight="15" x14ac:dyDescent="0.25"/>
  <cols>
    <col min="1" max="1" width="2.5703125" customWidth="1"/>
    <col min="2" max="2" width="3.28515625" customWidth="1"/>
    <col min="3" max="3" width="25.28515625" customWidth="1"/>
    <col min="4" max="4" width="8.28515625" customWidth="1"/>
    <col min="5" max="5" width="7" customWidth="1"/>
    <col min="6" max="6" width="6" customWidth="1"/>
    <col min="7" max="7" width="11.42578125" customWidth="1"/>
    <col min="8" max="8" width="9.5703125" customWidth="1"/>
    <col min="9" max="9" width="7.140625" customWidth="1"/>
    <col min="10" max="10" width="12.5703125" customWidth="1"/>
    <col min="13" max="13" width="8" customWidth="1"/>
    <col min="14" max="14" width="8.7109375" customWidth="1"/>
  </cols>
  <sheetData>
    <row r="2" spans="3:27" x14ac:dyDescent="0.25">
      <c r="C2" s="33" t="s">
        <v>104</v>
      </c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spans="3:27" ht="15.75" thickBot="1" x14ac:dyDescent="0.3"/>
    <row r="4" spans="3:27" ht="15.75" thickBot="1" x14ac:dyDescent="0.3">
      <c r="C4" s="39"/>
      <c r="D4" s="39" t="s">
        <v>103</v>
      </c>
      <c r="E4" s="41"/>
      <c r="F4" s="41"/>
      <c r="G4" s="41"/>
      <c r="H4" s="41"/>
      <c r="I4" s="41"/>
      <c r="J4" s="41"/>
      <c r="K4" s="41"/>
      <c r="L4" s="41"/>
      <c r="M4" s="41"/>
      <c r="N4" s="41"/>
      <c r="O4" s="31"/>
      <c r="P4" s="41" t="s">
        <v>102</v>
      </c>
      <c r="Q4" s="41"/>
      <c r="R4" s="41"/>
      <c r="S4" s="41"/>
      <c r="T4" s="41"/>
      <c r="U4" s="41"/>
      <c r="V4" s="41"/>
      <c r="W4" s="41"/>
      <c r="X4" s="41"/>
      <c r="Y4" s="41"/>
      <c r="Z4" s="41"/>
      <c r="AA4" s="42"/>
    </row>
    <row r="5" spans="3:27" ht="15.75" thickBot="1" x14ac:dyDescent="0.3">
      <c r="C5" s="40"/>
      <c r="D5" s="43" t="s">
        <v>101</v>
      </c>
      <c r="E5" s="44"/>
      <c r="F5" s="44"/>
      <c r="G5" s="44"/>
      <c r="H5" s="43" t="s">
        <v>100</v>
      </c>
      <c r="I5" s="44"/>
      <c r="J5" s="44"/>
      <c r="K5" s="45"/>
      <c r="L5" s="43" t="s">
        <v>99</v>
      </c>
      <c r="M5" s="44"/>
      <c r="N5" s="44"/>
      <c r="O5" s="45"/>
      <c r="P5" s="43" t="s">
        <v>98</v>
      </c>
      <c r="Q5" s="44"/>
      <c r="R5" s="44"/>
      <c r="S5" s="44"/>
      <c r="T5" s="43" t="s">
        <v>97</v>
      </c>
      <c r="U5" s="44"/>
      <c r="V5" s="44"/>
      <c r="W5" s="45"/>
      <c r="X5" s="43" t="s">
        <v>96</v>
      </c>
      <c r="Y5" s="44"/>
      <c r="Z5" s="44"/>
      <c r="AA5" s="45"/>
    </row>
    <row r="6" spans="3:27" ht="30.75" thickBot="1" x14ac:dyDescent="0.3">
      <c r="C6" s="14"/>
      <c r="D6" s="30" t="s">
        <v>95</v>
      </c>
      <c r="E6" s="29" t="s">
        <v>94</v>
      </c>
      <c r="F6" s="28" t="s">
        <v>93</v>
      </c>
      <c r="G6" s="27" t="s">
        <v>92</v>
      </c>
      <c r="H6" s="30" t="s">
        <v>95</v>
      </c>
      <c r="I6" s="29" t="s">
        <v>94</v>
      </c>
      <c r="J6" s="28" t="s">
        <v>93</v>
      </c>
      <c r="K6" s="27" t="s">
        <v>92</v>
      </c>
      <c r="L6" s="25" t="s">
        <v>95</v>
      </c>
      <c r="M6" s="24" t="s">
        <v>94</v>
      </c>
      <c r="N6" s="23" t="s">
        <v>93</v>
      </c>
      <c r="O6" s="26" t="s">
        <v>92</v>
      </c>
      <c r="P6" s="25" t="s">
        <v>95</v>
      </c>
      <c r="Q6" s="24" t="s">
        <v>94</v>
      </c>
      <c r="R6" s="23" t="s">
        <v>93</v>
      </c>
      <c r="S6" s="26" t="s">
        <v>92</v>
      </c>
      <c r="T6" s="25" t="s">
        <v>95</v>
      </c>
      <c r="U6" s="24" t="s">
        <v>94</v>
      </c>
      <c r="V6" s="23" t="s">
        <v>93</v>
      </c>
      <c r="W6" s="26" t="s">
        <v>92</v>
      </c>
      <c r="X6" s="25" t="s">
        <v>95</v>
      </c>
      <c r="Y6" s="24" t="s">
        <v>94</v>
      </c>
      <c r="Z6" s="23" t="s">
        <v>93</v>
      </c>
      <c r="AA6" s="22" t="s">
        <v>92</v>
      </c>
    </row>
    <row r="7" spans="3:27" x14ac:dyDescent="0.25">
      <c r="C7" s="35" t="s">
        <v>91</v>
      </c>
      <c r="D7" s="14">
        <v>73</v>
      </c>
      <c r="E7" s="13" t="s">
        <v>88</v>
      </c>
      <c r="F7" s="13">
        <v>1</v>
      </c>
      <c r="G7" s="10" t="s">
        <v>87</v>
      </c>
      <c r="H7" s="14">
        <v>61</v>
      </c>
      <c r="I7" s="13" t="s">
        <v>88</v>
      </c>
      <c r="J7" s="13">
        <v>1</v>
      </c>
      <c r="K7" s="10" t="s">
        <v>87</v>
      </c>
      <c r="L7" s="12">
        <v>73</v>
      </c>
      <c r="M7" s="11" t="s">
        <v>88</v>
      </c>
      <c r="N7" s="11">
        <v>1</v>
      </c>
      <c r="O7" s="18" t="s">
        <v>87</v>
      </c>
      <c r="P7" s="12">
        <v>73</v>
      </c>
      <c r="Q7" s="11" t="s">
        <v>88</v>
      </c>
      <c r="R7" s="11">
        <v>1</v>
      </c>
      <c r="S7" s="18" t="s">
        <v>87</v>
      </c>
      <c r="T7" s="12">
        <v>61</v>
      </c>
      <c r="U7" s="11" t="s">
        <v>88</v>
      </c>
      <c r="V7" s="11">
        <v>1</v>
      </c>
      <c r="W7" s="18" t="s">
        <v>87</v>
      </c>
      <c r="X7" s="12">
        <v>76</v>
      </c>
      <c r="Y7" s="11" t="s">
        <v>88</v>
      </c>
      <c r="Z7" s="11">
        <v>1</v>
      </c>
      <c r="AA7" s="18" t="s">
        <v>87</v>
      </c>
    </row>
    <row r="8" spans="3:27" ht="15.75" thickBot="1" x14ac:dyDescent="0.3">
      <c r="C8" s="36"/>
      <c r="D8" s="21">
        <v>69</v>
      </c>
      <c r="E8" s="7">
        <f>D7*F7/D8</f>
        <v>1.0579710144927537</v>
      </c>
      <c r="F8" s="20">
        <v>129</v>
      </c>
      <c r="G8" s="5">
        <f>D7*F7/(F8+D8)</f>
        <v>0.36868686868686867</v>
      </c>
      <c r="H8" s="9">
        <v>39</v>
      </c>
      <c r="I8" s="7">
        <f>H7*J7/H8</f>
        <v>1.5641025641025641</v>
      </c>
      <c r="J8" s="6">
        <v>60</v>
      </c>
      <c r="K8" s="5">
        <f>H7*J7/(J8+H8)</f>
        <v>0.61616161616161613</v>
      </c>
      <c r="L8" s="16">
        <v>69</v>
      </c>
      <c r="M8" s="19">
        <f>73/22</f>
        <v>3.3181818181818183</v>
      </c>
      <c r="N8" s="17">
        <v>129</v>
      </c>
      <c r="O8" s="5">
        <f>L7*N7/(N8+L8)</f>
        <v>0.36868686868686867</v>
      </c>
      <c r="P8" s="16">
        <v>68</v>
      </c>
      <c r="Q8" s="7">
        <f>P7*R7/P8</f>
        <v>1.0735294117647058</v>
      </c>
      <c r="R8" s="15">
        <v>112</v>
      </c>
      <c r="S8" s="5">
        <f>P7*R7/(R8+P8)</f>
        <v>0.40555555555555556</v>
      </c>
      <c r="T8" s="16">
        <v>40</v>
      </c>
      <c r="U8" s="7">
        <f>T7*V7/T8</f>
        <v>1.5249999999999999</v>
      </c>
      <c r="V8" s="15">
        <v>74</v>
      </c>
      <c r="W8" s="5">
        <f>T7*V7/(V8+T8)</f>
        <v>0.53508771929824561</v>
      </c>
      <c r="X8" s="16">
        <v>72</v>
      </c>
      <c r="Y8" s="7">
        <f>X7*Z7/X8</f>
        <v>1.0555555555555556</v>
      </c>
      <c r="Z8" s="15">
        <v>108</v>
      </c>
      <c r="AA8" s="5">
        <f>X7*Z7/(Z8+X8)</f>
        <v>0.42222222222222222</v>
      </c>
    </row>
    <row r="9" spans="3:27" x14ac:dyDescent="0.25">
      <c r="C9" s="35" t="s">
        <v>90</v>
      </c>
      <c r="D9" s="14">
        <v>62</v>
      </c>
      <c r="E9" s="13" t="s">
        <v>88</v>
      </c>
      <c r="F9" s="13">
        <v>2</v>
      </c>
      <c r="G9" s="10" t="s">
        <v>87</v>
      </c>
      <c r="H9" s="14">
        <v>61</v>
      </c>
      <c r="I9" s="13" t="s">
        <v>88</v>
      </c>
      <c r="J9" s="13">
        <v>1.3</v>
      </c>
      <c r="K9" s="10" t="s">
        <v>87</v>
      </c>
      <c r="L9" s="12">
        <v>69</v>
      </c>
      <c r="M9" s="11" t="s">
        <v>88</v>
      </c>
      <c r="N9" s="11">
        <v>2</v>
      </c>
      <c r="O9" s="10" t="s">
        <v>87</v>
      </c>
      <c r="P9" s="12">
        <v>69</v>
      </c>
      <c r="Q9" s="11" t="s">
        <v>88</v>
      </c>
      <c r="R9" s="11">
        <v>2</v>
      </c>
      <c r="S9" s="10" t="s">
        <v>87</v>
      </c>
      <c r="T9" s="12">
        <v>57</v>
      </c>
      <c r="U9" s="11" t="s">
        <v>88</v>
      </c>
      <c r="V9" s="11">
        <v>1.3</v>
      </c>
      <c r="W9" s="10" t="s">
        <v>87</v>
      </c>
      <c r="X9" s="12">
        <v>70</v>
      </c>
      <c r="Y9" s="11" t="s">
        <v>88</v>
      </c>
      <c r="Z9" s="11">
        <v>1</v>
      </c>
      <c r="AA9" s="18" t="s">
        <v>87</v>
      </c>
    </row>
    <row r="10" spans="3:27" ht="15.75" thickBot="1" x14ac:dyDescent="0.3">
      <c r="C10" s="36"/>
      <c r="D10" s="9">
        <v>58</v>
      </c>
      <c r="E10" s="7">
        <f>D9*F9/D10</f>
        <v>2.1379310344827585</v>
      </c>
      <c r="F10" s="6">
        <v>108</v>
      </c>
      <c r="G10" s="5">
        <f>D9*F9/(F10+D10)</f>
        <v>0.74698795180722888</v>
      </c>
      <c r="H10" s="9">
        <v>39</v>
      </c>
      <c r="I10" s="7">
        <f>H9*J9/H10</f>
        <v>2.0333333333333332</v>
      </c>
      <c r="J10" s="8">
        <v>60</v>
      </c>
      <c r="K10" s="5">
        <f>H9*J9/(J10+H10)</f>
        <v>0.80101010101010095</v>
      </c>
      <c r="L10" s="16">
        <v>69</v>
      </c>
      <c r="M10" s="7">
        <f>L9*N9/L10</f>
        <v>2</v>
      </c>
      <c r="N10" s="15">
        <v>129</v>
      </c>
      <c r="O10" s="5">
        <f>L9*N9/(N10+L10)</f>
        <v>0.69696969696969702</v>
      </c>
      <c r="P10" s="16">
        <v>68</v>
      </c>
      <c r="Q10" s="7">
        <f>P9*R9/P10</f>
        <v>2.0294117647058822</v>
      </c>
      <c r="R10" s="17">
        <v>128</v>
      </c>
      <c r="S10" s="5">
        <f>P9*R9/(R10+P10)</f>
        <v>0.70408163265306123</v>
      </c>
      <c r="T10" s="16">
        <v>42</v>
      </c>
      <c r="U10" s="7">
        <f>T9*V9/T10</f>
        <v>1.7642857142857145</v>
      </c>
      <c r="V10" s="15">
        <v>84</v>
      </c>
      <c r="W10" s="5">
        <f>T9*V9/(V10+T10)</f>
        <v>0.58809523809523812</v>
      </c>
      <c r="X10" s="16">
        <v>56</v>
      </c>
      <c r="Y10" s="7">
        <f>X9*Z9/X10</f>
        <v>1.25</v>
      </c>
      <c r="Z10" s="15">
        <v>106</v>
      </c>
      <c r="AA10" s="5">
        <f>X9*Z9/(Z10+X10)</f>
        <v>0.43209876543209874</v>
      </c>
    </row>
    <row r="11" spans="3:27" x14ac:dyDescent="0.25">
      <c r="C11" s="37" t="s">
        <v>89</v>
      </c>
      <c r="D11" s="14">
        <v>20</v>
      </c>
      <c r="E11" s="13" t="s">
        <v>88</v>
      </c>
      <c r="F11" s="13">
        <v>2.5</v>
      </c>
      <c r="G11" s="10" t="s">
        <v>87</v>
      </c>
      <c r="H11" s="14">
        <v>56</v>
      </c>
      <c r="I11" s="13" t="s">
        <v>88</v>
      </c>
      <c r="J11" s="13">
        <v>2.5</v>
      </c>
      <c r="K11" s="10" t="s">
        <v>87</v>
      </c>
      <c r="L11" s="11">
        <v>68</v>
      </c>
      <c r="M11" s="11" t="s">
        <v>88</v>
      </c>
      <c r="N11" s="11">
        <v>2.5</v>
      </c>
      <c r="O11" s="10" t="s">
        <v>87</v>
      </c>
      <c r="P11" s="12">
        <v>66</v>
      </c>
      <c r="Q11" s="11" t="s">
        <v>88</v>
      </c>
      <c r="R11" s="11">
        <v>2.5</v>
      </c>
      <c r="S11" s="10" t="s">
        <v>87</v>
      </c>
      <c r="T11" s="12">
        <v>59</v>
      </c>
      <c r="U11" s="11" t="s">
        <v>88</v>
      </c>
      <c r="V11" s="11">
        <v>2.5</v>
      </c>
      <c r="W11" s="10" t="s">
        <v>87</v>
      </c>
      <c r="X11" s="12">
        <v>64</v>
      </c>
      <c r="Y11" s="11" t="s">
        <v>88</v>
      </c>
      <c r="Z11" s="11">
        <v>2.5</v>
      </c>
      <c r="AA11" s="10" t="s">
        <v>87</v>
      </c>
    </row>
    <row r="12" spans="3:27" ht="15.75" thickBot="1" x14ac:dyDescent="0.3">
      <c r="C12" s="38"/>
      <c r="D12" s="9">
        <v>20</v>
      </c>
      <c r="E12" s="7">
        <f>D11*F11/D12</f>
        <v>2.5</v>
      </c>
      <c r="F12" s="6">
        <v>40</v>
      </c>
      <c r="G12" s="5">
        <f>D11*F11/(F12+D12)</f>
        <v>0.83333333333333337</v>
      </c>
      <c r="H12" s="9">
        <v>36</v>
      </c>
      <c r="I12" s="7">
        <f>H11*J11/H12</f>
        <v>3.8888888888888888</v>
      </c>
      <c r="J12" s="6">
        <v>50</v>
      </c>
      <c r="K12" s="5">
        <f>H11*J11/(J12+H12)</f>
        <v>1.6279069767441861</v>
      </c>
      <c r="L12" s="8">
        <v>68</v>
      </c>
      <c r="M12" s="7">
        <f>L11*N11/L12</f>
        <v>2.5</v>
      </c>
      <c r="N12" s="6">
        <v>106</v>
      </c>
      <c r="O12" s="5">
        <f>L11*N11/(N12+L12)</f>
        <v>0.97701149425287359</v>
      </c>
      <c r="P12" s="6">
        <v>65</v>
      </c>
      <c r="Q12" s="7">
        <f>P11*R11/P12</f>
        <v>2.5384615384615383</v>
      </c>
      <c r="R12" s="6">
        <v>125</v>
      </c>
      <c r="S12" s="5">
        <f>P11*R11/(R12+P12)</f>
        <v>0.86842105263157898</v>
      </c>
      <c r="T12" s="6">
        <v>38</v>
      </c>
      <c r="U12" s="7">
        <f>T11*V11/T12</f>
        <v>3.8815789473684212</v>
      </c>
      <c r="V12" s="6">
        <v>68</v>
      </c>
      <c r="W12" s="5">
        <f>T11*V11/(V12+T12)</f>
        <v>1.3915094339622642</v>
      </c>
      <c r="X12" s="6">
        <v>56</v>
      </c>
      <c r="Y12" s="7">
        <f>X11*Z11/X12</f>
        <v>2.8571428571428572</v>
      </c>
      <c r="Z12" s="6">
        <v>106</v>
      </c>
      <c r="AA12" s="5">
        <f>X11*Z11/(Z12+X12)</f>
        <v>0.98765432098765427</v>
      </c>
    </row>
    <row r="15" spans="3:27" ht="15" customHeight="1" x14ac:dyDescent="0.25">
      <c r="C15" t="s">
        <v>86</v>
      </c>
      <c r="D15">
        <f>D8+H8+L8</f>
        <v>177</v>
      </c>
      <c r="G15" s="34" t="s">
        <v>85</v>
      </c>
      <c r="H15" s="34"/>
      <c r="I15" s="33">
        <f>D15+D17</f>
        <v>357</v>
      </c>
      <c r="K15" s="33" t="s">
        <v>84</v>
      </c>
      <c r="L15" s="33">
        <f>I15+I19+I23</f>
        <v>972</v>
      </c>
    </row>
    <row r="16" spans="3:27" x14ac:dyDescent="0.25">
      <c r="C16" t="s">
        <v>83</v>
      </c>
      <c r="D16">
        <f>F8+J8+N8</f>
        <v>318</v>
      </c>
      <c r="G16" s="34"/>
      <c r="H16" s="34"/>
      <c r="I16" s="33"/>
      <c r="K16" s="33"/>
      <c r="L16" s="33"/>
    </row>
    <row r="17" spans="3:12" x14ac:dyDescent="0.25">
      <c r="C17" t="s">
        <v>82</v>
      </c>
      <c r="D17">
        <f>P8+T8+X8</f>
        <v>180</v>
      </c>
      <c r="G17" s="34" t="s">
        <v>81</v>
      </c>
      <c r="H17" s="34"/>
      <c r="I17" s="33">
        <f>D16+D18</f>
        <v>612</v>
      </c>
      <c r="K17" s="33"/>
      <c r="L17" s="33"/>
    </row>
    <row r="18" spans="3:12" x14ac:dyDescent="0.25">
      <c r="C18" t="s">
        <v>80</v>
      </c>
      <c r="D18">
        <f>R8+V8+Z8</f>
        <v>294</v>
      </c>
      <c r="G18" s="34"/>
      <c r="H18" s="34"/>
      <c r="I18" s="33"/>
      <c r="K18" s="33"/>
      <c r="L18" s="33"/>
    </row>
    <row r="19" spans="3:12" ht="15" customHeight="1" x14ac:dyDescent="0.25">
      <c r="C19" t="s">
        <v>79</v>
      </c>
      <c r="D19">
        <f>D10+H10+L10</f>
        <v>166</v>
      </c>
      <c r="G19" s="34" t="s">
        <v>78</v>
      </c>
      <c r="H19" s="34"/>
      <c r="I19" s="33">
        <f>D19+D21</f>
        <v>332</v>
      </c>
      <c r="K19" s="33"/>
      <c r="L19" s="33"/>
    </row>
    <row r="20" spans="3:12" x14ac:dyDescent="0.25">
      <c r="C20" t="s">
        <v>77</v>
      </c>
      <c r="D20">
        <f>F10+J10+N10</f>
        <v>297</v>
      </c>
      <c r="G20" s="34"/>
      <c r="H20" s="34"/>
      <c r="I20" s="33"/>
      <c r="K20" s="33"/>
      <c r="L20" s="33"/>
    </row>
    <row r="21" spans="3:12" x14ac:dyDescent="0.25">
      <c r="C21" t="s">
        <v>76</v>
      </c>
      <c r="D21">
        <f>P10+T10+X10</f>
        <v>166</v>
      </c>
      <c r="G21" s="34" t="s">
        <v>75</v>
      </c>
      <c r="H21" s="34"/>
      <c r="I21" s="33">
        <f>D20+D22</f>
        <v>615</v>
      </c>
      <c r="K21" s="33"/>
      <c r="L21" s="33"/>
    </row>
    <row r="22" spans="3:12" x14ac:dyDescent="0.25">
      <c r="C22" t="s">
        <v>74</v>
      </c>
      <c r="D22">
        <f>R10+V10+Z10</f>
        <v>318</v>
      </c>
      <c r="G22" s="34"/>
      <c r="H22" s="34"/>
      <c r="I22" s="33"/>
      <c r="K22" s="33" t="s">
        <v>73</v>
      </c>
      <c r="L22" s="33">
        <f>I17+I21+I25</f>
        <v>1722</v>
      </c>
    </row>
    <row r="23" spans="3:12" x14ac:dyDescent="0.25">
      <c r="C23" t="s">
        <v>72</v>
      </c>
      <c r="D23">
        <f>D12+H12+L12</f>
        <v>124</v>
      </c>
      <c r="G23" s="34" t="s">
        <v>71</v>
      </c>
      <c r="H23" s="33"/>
      <c r="I23" s="33">
        <f>D23+D25</f>
        <v>283</v>
      </c>
      <c r="K23" s="33"/>
      <c r="L23" s="33"/>
    </row>
    <row r="24" spans="3:12" x14ac:dyDescent="0.25">
      <c r="C24" t="s">
        <v>70</v>
      </c>
      <c r="D24">
        <f>F12+J12+N12</f>
        <v>196</v>
      </c>
      <c r="G24" s="33"/>
      <c r="H24" s="33"/>
      <c r="I24" s="33"/>
      <c r="K24" s="33"/>
      <c r="L24" s="33"/>
    </row>
    <row r="25" spans="3:12" x14ac:dyDescent="0.25">
      <c r="C25" t="s">
        <v>69</v>
      </c>
      <c r="D25">
        <f>P12+T12+X12</f>
        <v>159</v>
      </c>
      <c r="G25" s="34" t="s">
        <v>68</v>
      </c>
      <c r="H25" s="33"/>
      <c r="I25" s="33">
        <f>D24+D26</f>
        <v>495</v>
      </c>
      <c r="K25" s="33"/>
      <c r="L25" s="33"/>
    </row>
    <row r="26" spans="3:12" x14ac:dyDescent="0.25">
      <c r="C26" t="s">
        <v>67</v>
      </c>
      <c r="D26">
        <f>R12+V12+Z12</f>
        <v>299</v>
      </c>
      <c r="G26" s="33"/>
      <c r="H26" s="33"/>
      <c r="I26" s="33"/>
      <c r="K26" s="33"/>
      <c r="L26" s="33"/>
    </row>
  </sheetData>
  <mergeCells count="29">
    <mergeCell ref="C2:AA2"/>
    <mergeCell ref="C4:C5"/>
    <mergeCell ref="D4:N4"/>
    <mergeCell ref="P4:AA4"/>
    <mergeCell ref="D5:G5"/>
    <mergeCell ref="H5:K5"/>
    <mergeCell ref="L5:O5"/>
    <mergeCell ref="P5:S5"/>
    <mergeCell ref="T5:W5"/>
    <mergeCell ref="X5:AA5"/>
    <mergeCell ref="C7:C8"/>
    <mergeCell ref="C9:C10"/>
    <mergeCell ref="C11:C12"/>
    <mergeCell ref="G15:H16"/>
    <mergeCell ref="I15:I16"/>
    <mergeCell ref="L22:L26"/>
    <mergeCell ref="G23:H24"/>
    <mergeCell ref="K15:K21"/>
    <mergeCell ref="G25:H26"/>
    <mergeCell ref="I25:I26"/>
    <mergeCell ref="L15:L21"/>
    <mergeCell ref="G17:H18"/>
    <mergeCell ref="I17:I18"/>
    <mergeCell ref="G19:H20"/>
    <mergeCell ref="I19:I20"/>
    <mergeCell ref="G21:H22"/>
    <mergeCell ref="I21:I22"/>
    <mergeCell ref="K22:K26"/>
    <mergeCell ref="I23:I2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5D7C1-1963-48B1-A1F5-187A2E4E2C84}">
  <dimension ref="C2:AA26"/>
  <sheetViews>
    <sheetView topLeftCell="B1" workbookViewId="0">
      <selection activeCell="F10" sqref="F10"/>
    </sheetView>
  </sheetViews>
  <sheetFormatPr baseColWidth="10" defaultRowHeight="15" x14ac:dyDescent="0.25"/>
  <cols>
    <col min="1" max="1" width="2.5703125" customWidth="1"/>
    <col min="2" max="2" width="3.28515625" customWidth="1"/>
    <col min="3" max="3" width="25.28515625" customWidth="1"/>
    <col min="4" max="4" width="8.28515625" customWidth="1"/>
    <col min="5" max="5" width="7" customWidth="1"/>
    <col min="6" max="6" width="6" customWidth="1"/>
    <col min="7" max="7" width="7.5703125" customWidth="1"/>
    <col min="8" max="8" width="8.85546875" customWidth="1"/>
    <col min="9" max="9" width="7.140625" customWidth="1"/>
    <col min="10" max="10" width="7.28515625" customWidth="1"/>
    <col min="11" max="11" width="7.140625" customWidth="1"/>
    <col min="12" max="12" width="7" customWidth="1"/>
    <col min="13" max="14" width="7.140625" customWidth="1"/>
    <col min="15" max="15" width="7.5703125" customWidth="1"/>
    <col min="16" max="16" width="8" customWidth="1"/>
    <col min="17" max="17" width="6.5703125" customWidth="1"/>
    <col min="18" max="18" width="8.140625" customWidth="1"/>
    <col min="19" max="19" width="6.85546875" customWidth="1"/>
    <col min="20" max="20" width="8.42578125" customWidth="1"/>
    <col min="21" max="21" width="9.28515625" customWidth="1"/>
    <col min="22" max="22" width="9" customWidth="1"/>
    <col min="23" max="23" width="8.42578125" customWidth="1"/>
    <col min="24" max="24" width="9.28515625" customWidth="1"/>
    <col min="25" max="25" width="7.5703125" customWidth="1"/>
    <col min="26" max="26" width="8.140625" customWidth="1"/>
  </cols>
  <sheetData>
    <row r="2" spans="3:27" x14ac:dyDescent="0.25">
      <c r="C2" s="33" t="s">
        <v>105</v>
      </c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spans="3:27" ht="15.75" thickBot="1" x14ac:dyDescent="0.3"/>
    <row r="4" spans="3:27" ht="15.75" thickBot="1" x14ac:dyDescent="0.3">
      <c r="C4" s="39"/>
      <c r="D4" s="39" t="s">
        <v>103</v>
      </c>
      <c r="E4" s="41"/>
      <c r="F4" s="41"/>
      <c r="G4" s="41"/>
      <c r="H4" s="41"/>
      <c r="I4" s="41"/>
      <c r="J4" s="41"/>
      <c r="K4" s="41"/>
      <c r="L4" s="41"/>
      <c r="M4" s="41"/>
      <c r="N4" s="41"/>
      <c r="O4" s="31"/>
      <c r="P4" s="41" t="s">
        <v>102</v>
      </c>
      <c r="Q4" s="41"/>
      <c r="R4" s="41"/>
      <c r="S4" s="41"/>
      <c r="T4" s="41"/>
      <c r="U4" s="41"/>
      <c r="V4" s="41"/>
      <c r="W4" s="41"/>
      <c r="X4" s="41"/>
      <c r="Y4" s="41"/>
      <c r="Z4" s="41"/>
      <c r="AA4" s="42"/>
    </row>
    <row r="5" spans="3:27" ht="15.75" thickBot="1" x14ac:dyDescent="0.3">
      <c r="C5" s="40"/>
      <c r="D5" s="43" t="s">
        <v>101</v>
      </c>
      <c r="E5" s="44"/>
      <c r="F5" s="44"/>
      <c r="G5" s="44"/>
      <c r="H5" s="43" t="s">
        <v>100</v>
      </c>
      <c r="I5" s="44"/>
      <c r="J5" s="44"/>
      <c r="K5" s="45"/>
      <c r="L5" s="43" t="s">
        <v>99</v>
      </c>
      <c r="M5" s="44"/>
      <c r="N5" s="44"/>
      <c r="O5" s="45"/>
      <c r="P5" s="43" t="s">
        <v>98</v>
      </c>
      <c r="Q5" s="44"/>
      <c r="R5" s="44"/>
      <c r="S5" s="44"/>
      <c r="T5" s="43" t="s">
        <v>97</v>
      </c>
      <c r="U5" s="44"/>
      <c r="V5" s="44"/>
      <c r="W5" s="45"/>
      <c r="X5" s="43" t="s">
        <v>96</v>
      </c>
      <c r="Y5" s="44"/>
      <c r="Z5" s="44"/>
      <c r="AA5" s="45"/>
    </row>
    <row r="6" spans="3:27" ht="30.75" thickBot="1" x14ac:dyDescent="0.3">
      <c r="C6" s="14"/>
      <c r="D6" s="30" t="s">
        <v>95</v>
      </c>
      <c r="E6" s="29" t="s">
        <v>94</v>
      </c>
      <c r="F6" s="28" t="s">
        <v>93</v>
      </c>
      <c r="G6" s="27" t="s">
        <v>92</v>
      </c>
      <c r="H6" s="30" t="s">
        <v>95</v>
      </c>
      <c r="I6" s="29" t="s">
        <v>94</v>
      </c>
      <c r="J6" s="28" t="s">
        <v>93</v>
      </c>
      <c r="K6" s="27" t="s">
        <v>92</v>
      </c>
      <c r="L6" s="25" t="s">
        <v>95</v>
      </c>
      <c r="M6" s="24" t="s">
        <v>94</v>
      </c>
      <c r="N6" s="23" t="s">
        <v>93</v>
      </c>
      <c r="O6" s="26" t="s">
        <v>92</v>
      </c>
      <c r="P6" s="25" t="s">
        <v>95</v>
      </c>
      <c r="Q6" s="24" t="s">
        <v>94</v>
      </c>
      <c r="R6" s="23" t="s">
        <v>93</v>
      </c>
      <c r="S6" s="26" t="s">
        <v>92</v>
      </c>
      <c r="T6" s="25" t="s">
        <v>95</v>
      </c>
      <c r="U6" s="24" t="s">
        <v>94</v>
      </c>
      <c r="V6" s="23" t="s">
        <v>93</v>
      </c>
      <c r="W6" s="26" t="s">
        <v>92</v>
      </c>
      <c r="X6" s="25" t="s">
        <v>95</v>
      </c>
      <c r="Y6" s="24" t="s">
        <v>94</v>
      </c>
      <c r="Z6" s="23" t="s">
        <v>93</v>
      </c>
      <c r="AA6" s="22" t="s">
        <v>92</v>
      </c>
    </row>
    <row r="7" spans="3:27" x14ac:dyDescent="0.25">
      <c r="C7" s="35" t="s">
        <v>91</v>
      </c>
      <c r="D7" s="14">
        <v>73</v>
      </c>
      <c r="E7" s="13" t="s">
        <v>88</v>
      </c>
      <c r="F7" s="13">
        <v>1</v>
      </c>
      <c r="G7" s="10" t="s">
        <v>87</v>
      </c>
      <c r="H7" s="14">
        <v>61</v>
      </c>
      <c r="I7" s="13" t="s">
        <v>88</v>
      </c>
      <c r="J7" s="13">
        <v>1</v>
      </c>
      <c r="K7" s="10" t="s">
        <v>87</v>
      </c>
      <c r="L7" s="12">
        <v>73</v>
      </c>
      <c r="M7" s="11" t="s">
        <v>88</v>
      </c>
      <c r="N7" s="11">
        <v>1</v>
      </c>
      <c r="O7" s="18" t="s">
        <v>87</v>
      </c>
      <c r="P7" s="12">
        <v>73</v>
      </c>
      <c r="Q7" s="11" t="s">
        <v>88</v>
      </c>
      <c r="R7" s="11">
        <v>1</v>
      </c>
      <c r="S7" s="18" t="s">
        <v>87</v>
      </c>
      <c r="T7" s="12">
        <v>61</v>
      </c>
      <c r="U7" s="11" t="s">
        <v>88</v>
      </c>
      <c r="V7" s="11">
        <v>1</v>
      </c>
      <c r="W7" s="18" t="s">
        <v>87</v>
      </c>
      <c r="X7" s="12">
        <v>76</v>
      </c>
      <c r="Y7" s="11" t="s">
        <v>88</v>
      </c>
      <c r="Z7" s="11">
        <v>1</v>
      </c>
      <c r="AA7" s="18" t="s">
        <v>87</v>
      </c>
    </row>
    <row r="8" spans="3:27" ht="15.75" thickBot="1" x14ac:dyDescent="0.3">
      <c r="C8" s="36"/>
      <c r="D8" s="21">
        <v>47</v>
      </c>
      <c r="E8" s="7">
        <f>D7*F7/D8</f>
        <v>1.553191489361702</v>
      </c>
      <c r="F8" s="20">
        <v>87</v>
      </c>
      <c r="G8" s="5">
        <f>D7*F7/F8</f>
        <v>0.83908045977011492</v>
      </c>
      <c r="H8" s="9">
        <v>20</v>
      </c>
      <c r="I8" s="7">
        <f>H7*J7/H8</f>
        <v>3.05</v>
      </c>
      <c r="J8" s="6">
        <v>40</v>
      </c>
      <c r="K8" s="5">
        <f>H7*J7/J8</f>
        <v>1.5249999999999999</v>
      </c>
      <c r="L8" s="16">
        <v>44</v>
      </c>
      <c r="M8" s="19">
        <f>73/22</f>
        <v>3.3181818181818183</v>
      </c>
      <c r="N8" s="17">
        <v>80</v>
      </c>
      <c r="O8" s="5">
        <f>L7*N7/N8</f>
        <v>0.91249999999999998</v>
      </c>
      <c r="P8" s="16">
        <v>42</v>
      </c>
      <c r="Q8" s="7">
        <f>P7*R7/P8</f>
        <v>1.7380952380952381</v>
      </c>
      <c r="R8" s="15">
        <v>83</v>
      </c>
      <c r="S8" s="5">
        <f>P7*R7/R8</f>
        <v>0.87951807228915657</v>
      </c>
      <c r="T8" s="16">
        <v>23</v>
      </c>
      <c r="U8" s="7">
        <f>T7*V7/T8</f>
        <v>2.652173913043478</v>
      </c>
      <c r="V8" s="15">
        <v>46</v>
      </c>
      <c r="W8" s="5">
        <f>T7*V7/V8</f>
        <v>1.326086956521739</v>
      </c>
      <c r="X8" s="16">
        <v>44</v>
      </c>
      <c r="Y8" s="7">
        <f>X7*Z7/X8</f>
        <v>1.7272727272727273</v>
      </c>
      <c r="Z8" s="15">
        <v>80</v>
      </c>
      <c r="AA8" s="5">
        <f>X7*Z7/Z8</f>
        <v>0.95</v>
      </c>
    </row>
    <row r="9" spans="3:27" x14ac:dyDescent="0.25">
      <c r="C9" s="35" t="s">
        <v>90</v>
      </c>
      <c r="D9" s="14">
        <v>62</v>
      </c>
      <c r="E9" s="13" t="s">
        <v>88</v>
      </c>
      <c r="F9" s="13">
        <v>2</v>
      </c>
      <c r="G9" s="10" t="s">
        <v>87</v>
      </c>
      <c r="H9" s="14">
        <v>61</v>
      </c>
      <c r="I9" s="13" t="s">
        <v>88</v>
      </c>
      <c r="J9" s="13">
        <v>1.3</v>
      </c>
      <c r="K9" s="10" t="s">
        <v>87</v>
      </c>
      <c r="L9" s="12">
        <v>69</v>
      </c>
      <c r="M9" s="11" t="s">
        <v>88</v>
      </c>
      <c r="N9" s="11">
        <v>2</v>
      </c>
      <c r="O9" s="10" t="s">
        <v>87</v>
      </c>
      <c r="P9" s="12">
        <v>69</v>
      </c>
      <c r="Q9" s="11" t="s">
        <v>88</v>
      </c>
      <c r="R9" s="11">
        <v>2</v>
      </c>
      <c r="S9" s="10" t="s">
        <v>87</v>
      </c>
      <c r="T9" s="12">
        <v>57</v>
      </c>
      <c r="U9" s="11" t="s">
        <v>88</v>
      </c>
      <c r="V9" s="11">
        <v>1.3</v>
      </c>
      <c r="W9" s="10" t="s">
        <v>87</v>
      </c>
      <c r="X9" s="12">
        <v>70</v>
      </c>
      <c r="Y9" s="11" t="s">
        <v>88</v>
      </c>
      <c r="Z9" s="11">
        <v>1</v>
      </c>
      <c r="AA9" s="18" t="s">
        <v>87</v>
      </c>
    </row>
    <row r="10" spans="3:27" ht="15.75" thickBot="1" x14ac:dyDescent="0.3">
      <c r="C10" s="36"/>
      <c r="D10" s="9">
        <v>41</v>
      </c>
      <c r="E10" s="7">
        <f>D9*F9/D10</f>
        <v>3.024390243902439</v>
      </c>
      <c r="F10" s="6">
        <v>80</v>
      </c>
      <c r="G10" s="5">
        <f>D9*F9/F10</f>
        <v>1.55</v>
      </c>
      <c r="H10" s="9">
        <v>27</v>
      </c>
      <c r="I10" s="7">
        <f>H9*J9/H10</f>
        <v>2.9370370370370371</v>
      </c>
      <c r="J10" s="8">
        <v>54</v>
      </c>
      <c r="K10" s="5">
        <f>H9*J9/J10</f>
        <v>1.4685185185185186</v>
      </c>
      <c r="L10" s="16">
        <v>42</v>
      </c>
      <c r="M10" s="7">
        <f>L9*N9/L10</f>
        <v>3.2857142857142856</v>
      </c>
      <c r="N10" s="15">
        <v>84</v>
      </c>
      <c r="O10" s="5">
        <f>L9*N9/N10</f>
        <v>1.6428571428571428</v>
      </c>
      <c r="P10" s="16">
        <v>42</v>
      </c>
      <c r="Q10" s="7">
        <f>P9*R9/P10</f>
        <v>3.2857142857142856</v>
      </c>
      <c r="R10" s="17">
        <v>38</v>
      </c>
      <c r="S10" s="5">
        <f>P9*R9/R10</f>
        <v>3.6315789473684212</v>
      </c>
      <c r="T10" s="16">
        <v>30</v>
      </c>
      <c r="U10" s="7">
        <f>T9*V9/T10</f>
        <v>2.4700000000000002</v>
      </c>
      <c r="V10" s="15">
        <v>60</v>
      </c>
      <c r="W10" s="5">
        <f>T9*V9/V10</f>
        <v>1.2350000000000001</v>
      </c>
      <c r="X10" s="16">
        <v>39</v>
      </c>
      <c r="Y10" s="7">
        <f>X9*Z9/X10</f>
        <v>1.7948717948717949</v>
      </c>
      <c r="Z10" s="15">
        <v>78</v>
      </c>
      <c r="AA10" s="5">
        <f>X9*Z9/Z10</f>
        <v>0.89743589743589747</v>
      </c>
    </row>
    <row r="11" spans="3:27" x14ac:dyDescent="0.25">
      <c r="C11" s="37" t="s">
        <v>89</v>
      </c>
      <c r="D11" s="14">
        <v>20</v>
      </c>
      <c r="E11" s="13" t="s">
        <v>88</v>
      </c>
      <c r="F11" s="13">
        <v>2.5</v>
      </c>
      <c r="G11" s="10" t="s">
        <v>87</v>
      </c>
      <c r="H11" s="14">
        <v>56</v>
      </c>
      <c r="I11" s="13" t="s">
        <v>88</v>
      </c>
      <c r="J11" s="13">
        <v>2.5</v>
      </c>
      <c r="K11" s="10" t="s">
        <v>87</v>
      </c>
      <c r="L11" s="11">
        <v>68</v>
      </c>
      <c r="M11" s="11" t="s">
        <v>88</v>
      </c>
      <c r="N11" s="11">
        <v>2.5</v>
      </c>
      <c r="O11" s="10" t="s">
        <v>87</v>
      </c>
      <c r="P11" s="12">
        <v>66</v>
      </c>
      <c r="Q11" s="11" t="s">
        <v>88</v>
      </c>
      <c r="R11" s="11">
        <v>2.5</v>
      </c>
      <c r="S11" s="10" t="s">
        <v>87</v>
      </c>
      <c r="T11" s="12">
        <v>59</v>
      </c>
      <c r="U11" s="11" t="s">
        <v>88</v>
      </c>
      <c r="V11" s="11">
        <v>2.5</v>
      </c>
      <c r="W11" s="10" t="s">
        <v>87</v>
      </c>
      <c r="X11" s="12">
        <v>64</v>
      </c>
      <c r="Y11" s="11" t="s">
        <v>88</v>
      </c>
      <c r="Z11" s="11">
        <v>2.5</v>
      </c>
      <c r="AA11" s="10" t="s">
        <v>87</v>
      </c>
    </row>
    <row r="12" spans="3:27" ht="15.75" thickBot="1" x14ac:dyDescent="0.3">
      <c r="C12" s="38"/>
      <c r="D12" s="9">
        <v>12</v>
      </c>
      <c r="E12" s="7">
        <f>D11*F11/D12</f>
        <v>4.166666666666667</v>
      </c>
      <c r="F12" s="6">
        <v>24</v>
      </c>
      <c r="G12" s="5">
        <f>D11*F11/F12</f>
        <v>2.0833333333333335</v>
      </c>
      <c r="H12" s="9">
        <v>31</v>
      </c>
      <c r="I12" s="7">
        <f>H11*J11/H12</f>
        <v>4.5161290322580649</v>
      </c>
      <c r="J12" s="6">
        <v>62</v>
      </c>
      <c r="K12" s="5">
        <f>H11*J11/J12</f>
        <v>2.2580645161290325</v>
      </c>
      <c r="L12" s="8">
        <v>37</v>
      </c>
      <c r="M12" s="7">
        <f>L11*N11/L12</f>
        <v>4.5945945945945947</v>
      </c>
      <c r="N12" s="6">
        <v>74</v>
      </c>
      <c r="O12" s="5">
        <f>L11*N11/N12</f>
        <v>2.2972972972972974</v>
      </c>
      <c r="P12" s="6">
        <v>38</v>
      </c>
      <c r="Q12" s="7">
        <f>P11*R11/P12</f>
        <v>4.3421052631578947</v>
      </c>
      <c r="R12" s="6">
        <v>58</v>
      </c>
      <c r="S12" s="5">
        <f>P11*R11/R12</f>
        <v>2.8448275862068964</v>
      </c>
      <c r="T12" s="6">
        <v>30</v>
      </c>
      <c r="U12" s="7">
        <f>T11*V11/T12</f>
        <v>4.916666666666667</v>
      </c>
      <c r="V12" s="6">
        <v>60</v>
      </c>
      <c r="W12" s="5">
        <f>T11*V11/V12</f>
        <v>2.4583333333333335</v>
      </c>
      <c r="X12" s="6">
        <v>37</v>
      </c>
      <c r="Y12" s="7">
        <f>X11*Z11/X12</f>
        <v>4.3243243243243246</v>
      </c>
      <c r="Z12" s="6">
        <v>74</v>
      </c>
      <c r="AA12" s="5">
        <f>X11*Z11/Z12</f>
        <v>2.1621621621621623</v>
      </c>
    </row>
    <row r="15" spans="3:27" ht="15" customHeight="1" x14ac:dyDescent="0.25">
      <c r="C15" t="s">
        <v>86</v>
      </c>
      <c r="D15">
        <f>D8+H8+L8</f>
        <v>111</v>
      </c>
      <c r="G15" s="34" t="s">
        <v>85</v>
      </c>
      <c r="H15" s="34"/>
      <c r="I15" s="33">
        <f>D15+D17</f>
        <v>220</v>
      </c>
      <c r="K15" s="33" t="s">
        <v>84</v>
      </c>
      <c r="L15" s="33">
        <f>I15+I19+I23</f>
        <v>626</v>
      </c>
    </row>
    <row r="16" spans="3:27" x14ac:dyDescent="0.25">
      <c r="C16" t="s">
        <v>83</v>
      </c>
      <c r="D16">
        <f>F8+J8+N8</f>
        <v>207</v>
      </c>
      <c r="G16" s="34"/>
      <c r="H16" s="34"/>
      <c r="I16" s="33"/>
      <c r="K16" s="33"/>
      <c r="L16" s="33"/>
    </row>
    <row r="17" spans="3:12" x14ac:dyDescent="0.25">
      <c r="C17" t="s">
        <v>82</v>
      </c>
      <c r="D17">
        <f>P8+T8+X8</f>
        <v>109</v>
      </c>
      <c r="G17" s="34" t="s">
        <v>81</v>
      </c>
      <c r="H17" s="34"/>
      <c r="I17" s="33">
        <f>D16+D18</f>
        <v>416</v>
      </c>
      <c r="K17" s="33"/>
      <c r="L17" s="33"/>
    </row>
    <row r="18" spans="3:12" x14ac:dyDescent="0.25">
      <c r="C18" t="s">
        <v>80</v>
      </c>
      <c r="D18">
        <f>R8+V8+Z8</f>
        <v>209</v>
      </c>
      <c r="G18" s="34"/>
      <c r="H18" s="34"/>
      <c r="I18" s="33"/>
      <c r="K18" s="33"/>
      <c r="L18" s="33"/>
    </row>
    <row r="19" spans="3:12" ht="15" customHeight="1" x14ac:dyDescent="0.25">
      <c r="C19" t="s">
        <v>79</v>
      </c>
      <c r="D19">
        <f>D10+H10+L10</f>
        <v>110</v>
      </c>
      <c r="G19" s="34" t="s">
        <v>78</v>
      </c>
      <c r="H19" s="34"/>
      <c r="I19" s="33">
        <f>D19+D21</f>
        <v>221</v>
      </c>
      <c r="K19" s="33"/>
      <c r="L19" s="33"/>
    </row>
    <row r="20" spans="3:12" x14ac:dyDescent="0.25">
      <c r="C20" t="s">
        <v>77</v>
      </c>
      <c r="D20">
        <f>F10+J10+N10</f>
        <v>218</v>
      </c>
      <c r="G20" s="34"/>
      <c r="H20" s="34"/>
      <c r="I20" s="33"/>
      <c r="K20" s="33"/>
      <c r="L20" s="33"/>
    </row>
    <row r="21" spans="3:12" x14ac:dyDescent="0.25">
      <c r="C21" t="s">
        <v>76</v>
      </c>
      <c r="D21">
        <f>P10+T10+X10</f>
        <v>111</v>
      </c>
      <c r="G21" s="34" t="s">
        <v>75</v>
      </c>
      <c r="H21" s="34"/>
      <c r="I21" s="33">
        <f>D20+D22</f>
        <v>394</v>
      </c>
      <c r="K21" s="33"/>
      <c r="L21" s="33"/>
    </row>
    <row r="22" spans="3:12" x14ac:dyDescent="0.25">
      <c r="C22" t="s">
        <v>74</v>
      </c>
      <c r="D22">
        <f>R10+V10+Z10</f>
        <v>176</v>
      </c>
      <c r="G22" s="34"/>
      <c r="H22" s="34"/>
      <c r="I22" s="33"/>
      <c r="K22" s="33" t="s">
        <v>73</v>
      </c>
      <c r="L22" s="33">
        <f>I17+I21+I25</f>
        <v>1162</v>
      </c>
    </row>
    <row r="23" spans="3:12" x14ac:dyDescent="0.25">
      <c r="C23" t="s">
        <v>72</v>
      </c>
      <c r="D23">
        <f>D12+H12+L12</f>
        <v>80</v>
      </c>
      <c r="G23" s="34" t="s">
        <v>71</v>
      </c>
      <c r="H23" s="33"/>
      <c r="I23" s="33">
        <f>D23+D25</f>
        <v>185</v>
      </c>
      <c r="K23" s="33"/>
      <c r="L23" s="33"/>
    </row>
    <row r="24" spans="3:12" x14ac:dyDescent="0.25">
      <c r="C24" t="s">
        <v>70</v>
      </c>
      <c r="D24">
        <f>F12+J12+N12</f>
        <v>160</v>
      </c>
      <c r="G24" s="33"/>
      <c r="H24" s="33"/>
      <c r="I24" s="33"/>
      <c r="K24" s="33"/>
      <c r="L24" s="33"/>
    </row>
    <row r="25" spans="3:12" x14ac:dyDescent="0.25">
      <c r="C25" t="s">
        <v>69</v>
      </c>
      <c r="D25">
        <f>P12+T12+X12</f>
        <v>105</v>
      </c>
      <c r="G25" s="34" t="s">
        <v>68</v>
      </c>
      <c r="H25" s="33"/>
      <c r="I25" s="33">
        <f>D24+D26</f>
        <v>352</v>
      </c>
      <c r="K25" s="33"/>
      <c r="L25" s="33"/>
    </row>
    <row r="26" spans="3:12" x14ac:dyDescent="0.25">
      <c r="C26" t="s">
        <v>67</v>
      </c>
      <c r="D26">
        <f>R12+V12+Z12</f>
        <v>192</v>
      </c>
      <c r="G26" s="33"/>
      <c r="H26" s="33"/>
      <c r="I26" s="33"/>
      <c r="K26" s="33"/>
      <c r="L26" s="33"/>
    </row>
  </sheetData>
  <mergeCells count="29">
    <mergeCell ref="C2:AA2"/>
    <mergeCell ref="C4:C5"/>
    <mergeCell ref="D4:N4"/>
    <mergeCell ref="P4:AA4"/>
    <mergeCell ref="D5:G5"/>
    <mergeCell ref="H5:K5"/>
    <mergeCell ref="L5:O5"/>
    <mergeCell ref="P5:S5"/>
    <mergeCell ref="T5:W5"/>
    <mergeCell ref="X5:AA5"/>
    <mergeCell ref="C7:C8"/>
    <mergeCell ref="C9:C10"/>
    <mergeCell ref="C11:C12"/>
    <mergeCell ref="G15:H16"/>
    <mergeCell ref="I15:I16"/>
    <mergeCell ref="L22:L26"/>
    <mergeCell ref="G23:H24"/>
    <mergeCell ref="K15:K21"/>
    <mergeCell ref="G25:H26"/>
    <mergeCell ref="I25:I26"/>
    <mergeCell ref="L15:L21"/>
    <mergeCell ref="G17:H18"/>
    <mergeCell ref="I17:I18"/>
    <mergeCell ref="G19:H20"/>
    <mergeCell ref="I19:I20"/>
    <mergeCell ref="G21:H22"/>
    <mergeCell ref="I21:I22"/>
    <mergeCell ref="K22:K26"/>
    <mergeCell ref="I23:I2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04056-EA80-497A-8AC4-04D440AED68B}">
  <dimension ref="C2:AA26"/>
  <sheetViews>
    <sheetView workbookViewId="0">
      <selection activeCell="D11" sqref="D11:AA11"/>
    </sheetView>
  </sheetViews>
  <sheetFormatPr baseColWidth="10" defaultRowHeight="15" x14ac:dyDescent="0.25"/>
  <cols>
    <col min="1" max="1" width="2.5703125" customWidth="1"/>
    <col min="2" max="2" width="3.28515625" customWidth="1"/>
    <col min="3" max="3" width="25.28515625" customWidth="1"/>
    <col min="4" max="4" width="8.28515625" customWidth="1"/>
    <col min="5" max="5" width="7" customWidth="1"/>
    <col min="6" max="6" width="6" customWidth="1"/>
    <col min="7" max="7" width="11.42578125" customWidth="1"/>
    <col min="8" max="8" width="9.5703125" customWidth="1"/>
    <col min="9" max="9" width="7.140625" customWidth="1"/>
    <col min="10" max="10" width="12.5703125" customWidth="1"/>
  </cols>
  <sheetData>
    <row r="2" spans="3:27" x14ac:dyDescent="0.25">
      <c r="C2" s="33" t="s">
        <v>107</v>
      </c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spans="3:27" ht="15.75" thickBot="1" x14ac:dyDescent="0.3"/>
    <row r="4" spans="3:27" ht="15.75" thickBot="1" x14ac:dyDescent="0.3">
      <c r="C4" s="39"/>
      <c r="D4" s="39" t="s">
        <v>103</v>
      </c>
      <c r="E4" s="41"/>
      <c r="F4" s="41"/>
      <c r="G4" s="41"/>
      <c r="H4" s="41"/>
      <c r="I4" s="41"/>
      <c r="J4" s="41"/>
      <c r="K4" s="41"/>
      <c r="L4" s="41"/>
      <c r="M4" s="41"/>
      <c r="N4" s="41"/>
      <c r="O4" s="31"/>
      <c r="P4" s="41" t="s">
        <v>102</v>
      </c>
      <c r="Q4" s="41"/>
      <c r="R4" s="41"/>
      <c r="S4" s="41"/>
      <c r="T4" s="41"/>
      <c r="U4" s="41"/>
      <c r="V4" s="41"/>
      <c r="W4" s="41"/>
      <c r="X4" s="41"/>
      <c r="Y4" s="41"/>
      <c r="Z4" s="41"/>
      <c r="AA4" s="42"/>
    </row>
    <row r="5" spans="3:27" ht="15.75" thickBot="1" x14ac:dyDescent="0.3">
      <c r="C5" s="40"/>
      <c r="D5" s="43" t="s">
        <v>101</v>
      </c>
      <c r="E5" s="44"/>
      <c r="F5" s="44"/>
      <c r="G5" s="44"/>
      <c r="H5" s="43" t="s">
        <v>100</v>
      </c>
      <c r="I5" s="44"/>
      <c r="J5" s="44"/>
      <c r="K5" s="45"/>
      <c r="L5" s="43" t="s">
        <v>99</v>
      </c>
      <c r="M5" s="44"/>
      <c r="N5" s="44"/>
      <c r="O5" s="45"/>
      <c r="P5" s="43" t="s">
        <v>98</v>
      </c>
      <c r="Q5" s="44"/>
      <c r="R5" s="44"/>
      <c r="S5" s="44"/>
      <c r="T5" s="43" t="s">
        <v>97</v>
      </c>
      <c r="U5" s="44"/>
      <c r="V5" s="44"/>
      <c r="W5" s="45"/>
      <c r="X5" s="43" t="s">
        <v>96</v>
      </c>
      <c r="Y5" s="44"/>
      <c r="Z5" s="44"/>
      <c r="AA5" s="45"/>
    </row>
    <row r="6" spans="3:27" ht="30.75" thickBot="1" x14ac:dyDescent="0.3">
      <c r="C6" s="14"/>
      <c r="D6" s="30" t="s">
        <v>95</v>
      </c>
      <c r="E6" s="29" t="s">
        <v>94</v>
      </c>
      <c r="F6" s="28" t="s">
        <v>93</v>
      </c>
      <c r="G6" s="27" t="s">
        <v>92</v>
      </c>
      <c r="H6" s="30" t="s">
        <v>95</v>
      </c>
      <c r="I6" s="29" t="s">
        <v>94</v>
      </c>
      <c r="J6" s="28" t="s">
        <v>93</v>
      </c>
      <c r="K6" s="27" t="s">
        <v>92</v>
      </c>
      <c r="L6" s="25" t="s">
        <v>95</v>
      </c>
      <c r="M6" s="24" t="s">
        <v>94</v>
      </c>
      <c r="N6" s="23" t="s">
        <v>93</v>
      </c>
      <c r="O6" s="26" t="s">
        <v>92</v>
      </c>
      <c r="P6" s="25" t="s">
        <v>95</v>
      </c>
      <c r="Q6" s="24" t="s">
        <v>94</v>
      </c>
      <c r="R6" s="23" t="s">
        <v>93</v>
      </c>
      <c r="S6" s="26" t="s">
        <v>92</v>
      </c>
      <c r="T6" s="25" t="s">
        <v>95</v>
      </c>
      <c r="U6" s="24" t="s">
        <v>94</v>
      </c>
      <c r="V6" s="23" t="s">
        <v>93</v>
      </c>
      <c r="W6" s="26" t="s">
        <v>92</v>
      </c>
      <c r="X6" s="25" t="s">
        <v>95</v>
      </c>
      <c r="Y6" s="24" t="s">
        <v>94</v>
      </c>
      <c r="Z6" s="23" t="s">
        <v>93</v>
      </c>
      <c r="AA6" s="22" t="s">
        <v>92</v>
      </c>
    </row>
    <row r="7" spans="3:27" x14ac:dyDescent="0.25">
      <c r="C7" s="35" t="s">
        <v>91</v>
      </c>
      <c r="D7" s="14">
        <v>73</v>
      </c>
      <c r="E7" s="13" t="s">
        <v>88</v>
      </c>
      <c r="F7" s="13">
        <v>1</v>
      </c>
      <c r="G7" s="10" t="s">
        <v>87</v>
      </c>
      <c r="H7" s="14">
        <v>61</v>
      </c>
      <c r="I7" s="13" t="s">
        <v>88</v>
      </c>
      <c r="J7" s="13">
        <v>1</v>
      </c>
      <c r="K7" s="10" t="s">
        <v>87</v>
      </c>
      <c r="L7" s="12">
        <v>73</v>
      </c>
      <c r="M7" s="11" t="s">
        <v>88</v>
      </c>
      <c r="N7" s="11">
        <v>1</v>
      </c>
      <c r="O7" s="18" t="s">
        <v>87</v>
      </c>
      <c r="P7" s="12">
        <v>73</v>
      </c>
      <c r="Q7" s="11" t="s">
        <v>88</v>
      </c>
      <c r="R7" s="11">
        <v>1</v>
      </c>
      <c r="S7" s="18" t="s">
        <v>87</v>
      </c>
      <c r="T7" s="12" t="s">
        <v>106</v>
      </c>
      <c r="U7" s="11" t="s">
        <v>88</v>
      </c>
      <c r="V7" s="11">
        <v>1</v>
      </c>
      <c r="W7" s="18" t="s">
        <v>87</v>
      </c>
      <c r="X7" s="12">
        <v>76</v>
      </c>
      <c r="Y7" s="11" t="s">
        <v>88</v>
      </c>
      <c r="Z7" s="11">
        <v>1</v>
      </c>
      <c r="AA7" s="18" t="s">
        <v>87</v>
      </c>
    </row>
    <row r="8" spans="3:27" ht="15.75" thickBot="1" x14ac:dyDescent="0.3">
      <c r="C8" s="36"/>
      <c r="D8" s="21">
        <v>51</v>
      </c>
      <c r="E8" s="7">
        <f>D7*F7/D8</f>
        <v>1.4313725490196079</v>
      </c>
      <c r="F8" s="20"/>
      <c r="G8" s="5" t="e">
        <f>D7*F7/F8</f>
        <v>#DIV/0!</v>
      </c>
      <c r="H8" s="9">
        <v>24</v>
      </c>
      <c r="I8" s="7">
        <f>H7*J7/H8</f>
        <v>2.5416666666666665</v>
      </c>
      <c r="J8" s="6"/>
      <c r="K8" s="5" t="e">
        <f>H7*J7/J8</f>
        <v>#DIV/0!</v>
      </c>
      <c r="L8" s="16">
        <v>52</v>
      </c>
      <c r="M8" s="19">
        <f>73/22</f>
        <v>3.3181818181818183</v>
      </c>
      <c r="N8" s="17"/>
      <c r="O8" s="5" t="e">
        <f>L7*N7/N8</f>
        <v>#DIV/0!</v>
      </c>
      <c r="P8" s="16">
        <v>52</v>
      </c>
      <c r="Q8" s="7">
        <f>P7*R7/P8</f>
        <v>1.4038461538461537</v>
      </c>
      <c r="R8" s="15"/>
      <c r="S8" s="5" t="e">
        <f>P7*R7/R8</f>
        <v>#DIV/0!</v>
      </c>
      <c r="T8" s="16">
        <v>25</v>
      </c>
      <c r="U8" s="7" t="e">
        <f>T7*V7/T8</f>
        <v>#VALUE!</v>
      </c>
      <c r="V8" s="15"/>
      <c r="W8" s="5" t="e">
        <f>T7*V7/V8</f>
        <v>#VALUE!</v>
      </c>
      <c r="X8" s="16">
        <v>53</v>
      </c>
      <c r="Y8" s="7">
        <f>X7*Z7/X8</f>
        <v>1.4339622641509433</v>
      </c>
      <c r="Z8" s="15"/>
      <c r="AA8" s="5" t="e">
        <f>X7*Z7/Z8</f>
        <v>#DIV/0!</v>
      </c>
    </row>
    <row r="9" spans="3:27" x14ac:dyDescent="0.25">
      <c r="C9" s="35" t="s">
        <v>90</v>
      </c>
      <c r="D9" s="14">
        <v>62</v>
      </c>
      <c r="E9" s="13" t="s">
        <v>88</v>
      </c>
      <c r="F9" s="13">
        <v>2</v>
      </c>
      <c r="G9" s="10" t="s">
        <v>87</v>
      </c>
      <c r="H9" s="14">
        <v>61</v>
      </c>
      <c r="I9" s="13" t="s">
        <v>88</v>
      </c>
      <c r="J9" s="13">
        <v>1.3</v>
      </c>
      <c r="K9" s="10" t="s">
        <v>87</v>
      </c>
      <c r="L9" s="12">
        <v>69</v>
      </c>
      <c r="M9" s="11" t="s">
        <v>88</v>
      </c>
      <c r="N9" s="11">
        <v>2</v>
      </c>
      <c r="O9" s="10" t="s">
        <v>87</v>
      </c>
      <c r="P9" s="12">
        <v>69</v>
      </c>
      <c r="Q9" s="11" t="s">
        <v>88</v>
      </c>
      <c r="R9" s="11">
        <v>2</v>
      </c>
      <c r="S9" s="10" t="s">
        <v>87</v>
      </c>
      <c r="T9" s="12">
        <v>57</v>
      </c>
      <c r="U9" s="11" t="s">
        <v>88</v>
      </c>
      <c r="V9" s="11">
        <v>1.3</v>
      </c>
      <c r="W9" s="10" t="s">
        <v>87</v>
      </c>
      <c r="X9" s="12">
        <v>70</v>
      </c>
      <c r="Y9" s="11" t="s">
        <v>88</v>
      </c>
      <c r="Z9" s="11">
        <v>1</v>
      </c>
      <c r="AA9" s="18" t="s">
        <v>87</v>
      </c>
    </row>
    <row r="10" spans="3:27" ht="15.75" thickBot="1" x14ac:dyDescent="0.3">
      <c r="C10" s="36"/>
      <c r="D10" s="9">
        <v>43</v>
      </c>
      <c r="E10" s="7">
        <f>D9*F9/D10</f>
        <v>2.8837209302325579</v>
      </c>
      <c r="F10" s="6"/>
      <c r="G10" s="5" t="e">
        <f>D9*F9/F10</f>
        <v>#DIV/0!</v>
      </c>
      <c r="H10" s="9">
        <v>33</v>
      </c>
      <c r="I10" s="7">
        <f>H9*J9/H10</f>
        <v>2.4030303030303028</v>
      </c>
      <c r="J10" s="8"/>
      <c r="K10" s="5" t="e">
        <f>H9*J9/J10</f>
        <v>#DIV/0!</v>
      </c>
      <c r="L10" s="16">
        <v>50</v>
      </c>
      <c r="M10" s="7">
        <f>L9*N9/L10</f>
        <v>2.76</v>
      </c>
      <c r="N10" s="15"/>
      <c r="O10" s="5" t="e">
        <f>L9*N9/N10</f>
        <v>#DIV/0!</v>
      </c>
      <c r="P10" s="16">
        <v>48</v>
      </c>
      <c r="Q10" s="7">
        <f>P9*R9/P10</f>
        <v>2.875</v>
      </c>
      <c r="R10" s="17"/>
      <c r="S10" s="5" t="e">
        <f>P9*R9/R10</f>
        <v>#DIV/0!</v>
      </c>
      <c r="T10" s="16">
        <v>32</v>
      </c>
      <c r="U10" s="7">
        <f>T9*V9/T10</f>
        <v>2.3156250000000003</v>
      </c>
      <c r="V10" s="15"/>
      <c r="W10" s="5" t="e">
        <f>T9*V9/V10</f>
        <v>#DIV/0!</v>
      </c>
      <c r="X10" s="16">
        <v>43</v>
      </c>
      <c r="Y10" s="7">
        <f>X9*Z9/X10</f>
        <v>1.6279069767441861</v>
      </c>
      <c r="Z10" s="15"/>
      <c r="AA10" s="5" t="e">
        <f>X9*Z9/Z10</f>
        <v>#DIV/0!</v>
      </c>
    </row>
    <row r="11" spans="3:27" x14ac:dyDescent="0.25">
      <c r="C11" s="37" t="s">
        <v>89</v>
      </c>
      <c r="D11" s="14">
        <v>20</v>
      </c>
      <c r="E11" s="13" t="s">
        <v>88</v>
      </c>
      <c r="F11" s="13">
        <v>2.5</v>
      </c>
      <c r="G11" s="10" t="s">
        <v>87</v>
      </c>
      <c r="H11" s="14">
        <v>56</v>
      </c>
      <c r="I11" s="13" t="s">
        <v>88</v>
      </c>
      <c r="J11" s="13">
        <v>2.5</v>
      </c>
      <c r="K11" s="10" t="s">
        <v>87</v>
      </c>
      <c r="L11" s="11">
        <v>68</v>
      </c>
      <c r="M11" s="11" t="s">
        <v>88</v>
      </c>
      <c r="N11" s="11">
        <v>2.5</v>
      </c>
      <c r="O11" s="10" t="s">
        <v>87</v>
      </c>
      <c r="P11" s="12">
        <v>66</v>
      </c>
      <c r="Q11" s="11" t="s">
        <v>88</v>
      </c>
      <c r="R11" s="11">
        <v>2.5</v>
      </c>
      <c r="S11" s="10" t="s">
        <v>87</v>
      </c>
      <c r="T11" s="12">
        <v>59</v>
      </c>
      <c r="U11" s="11" t="s">
        <v>88</v>
      </c>
      <c r="V11" s="11">
        <v>2.5</v>
      </c>
      <c r="W11" s="10" t="s">
        <v>87</v>
      </c>
      <c r="X11" s="12">
        <v>64</v>
      </c>
      <c r="Y11" s="11" t="s">
        <v>88</v>
      </c>
      <c r="Z11" s="11">
        <v>2.5</v>
      </c>
      <c r="AA11" s="10" t="s">
        <v>87</v>
      </c>
    </row>
    <row r="12" spans="3:27" ht="15.75" thickBot="1" x14ac:dyDescent="0.3">
      <c r="C12" s="38"/>
      <c r="D12" s="9">
        <v>16</v>
      </c>
      <c r="E12" s="7">
        <f>D11*F11/D12</f>
        <v>3.125</v>
      </c>
      <c r="F12" s="6"/>
      <c r="G12" s="5" t="e">
        <f>D11*F11/F12</f>
        <v>#DIV/0!</v>
      </c>
      <c r="H12" s="9">
        <v>33</v>
      </c>
      <c r="I12" s="7">
        <f>H11*J11/H12</f>
        <v>4.2424242424242422</v>
      </c>
      <c r="J12" s="6"/>
      <c r="K12" s="5" t="e">
        <f>H11*J11/J12</f>
        <v>#DIV/0!</v>
      </c>
      <c r="L12" s="8">
        <v>49</v>
      </c>
      <c r="M12" s="7">
        <f>L11*N11/L12</f>
        <v>3.4693877551020407</v>
      </c>
      <c r="N12" s="6"/>
      <c r="O12" s="5" t="e">
        <f>L11*N11/N12</f>
        <v>#DIV/0!</v>
      </c>
      <c r="P12" s="6">
        <v>46</v>
      </c>
      <c r="Q12" s="7">
        <f>P11*R11/P12</f>
        <v>3.5869565217391304</v>
      </c>
      <c r="R12" s="6"/>
      <c r="S12" s="5" t="e">
        <f>P11*R11/R12</f>
        <v>#DIV/0!</v>
      </c>
      <c r="T12" s="6">
        <v>31</v>
      </c>
      <c r="U12" s="7">
        <f>T11*V11/T12</f>
        <v>4.758064516129032</v>
      </c>
      <c r="V12" s="6"/>
      <c r="W12" s="5" t="e">
        <f>T11*V11/V12</f>
        <v>#DIV/0!</v>
      </c>
      <c r="X12" s="6">
        <v>42</v>
      </c>
      <c r="Y12" s="7">
        <f>X11*Z11/X12</f>
        <v>3.8095238095238093</v>
      </c>
      <c r="Z12" s="6"/>
      <c r="AA12" s="5" t="e">
        <f>X11*Z11/Z12</f>
        <v>#DIV/0!</v>
      </c>
    </row>
    <row r="15" spans="3:27" ht="15" customHeight="1" x14ac:dyDescent="0.25">
      <c r="C15" t="s">
        <v>86</v>
      </c>
      <c r="D15">
        <f>D8+H8+L8</f>
        <v>127</v>
      </c>
      <c r="G15" s="34" t="s">
        <v>85</v>
      </c>
      <c r="H15" s="34"/>
      <c r="I15" s="33">
        <f>D15+D17</f>
        <v>257</v>
      </c>
      <c r="K15" s="33" t="s">
        <v>84</v>
      </c>
      <c r="L15" s="33">
        <f>I15+I19+I23</f>
        <v>723</v>
      </c>
    </row>
    <row r="16" spans="3:27" x14ac:dyDescent="0.25">
      <c r="C16" t="s">
        <v>83</v>
      </c>
      <c r="D16">
        <f>F8+J8+N8</f>
        <v>0</v>
      </c>
      <c r="G16" s="34"/>
      <c r="H16" s="34"/>
      <c r="I16" s="33"/>
      <c r="K16" s="33"/>
      <c r="L16" s="33"/>
    </row>
    <row r="17" spans="3:12" x14ac:dyDescent="0.25">
      <c r="C17" t="s">
        <v>82</v>
      </c>
      <c r="D17">
        <f>P8+T8+X8</f>
        <v>130</v>
      </c>
      <c r="G17" s="34" t="s">
        <v>81</v>
      </c>
      <c r="H17" s="34"/>
      <c r="I17" s="33">
        <f>D16+D18</f>
        <v>0</v>
      </c>
      <c r="K17" s="33"/>
      <c r="L17" s="33"/>
    </row>
    <row r="18" spans="3:12" x14ac:dyDescent="0.25">
      <c r="C18" t="s">
        <v>80</v>
      </c>
      <c r="D18">
        <f>R8+V8+Z8</f>
        <v>0</v>
      </c>
      <c r="G18" s="34"/>
      <c r="H18" s="34"/>
      <c r="I18" s="33"/>
      <c r="K18" s="33"/>
      <c r="L18" s="33"/>
    </row>
    <row r="19" spans="3:12" ht="15" customHeight="1" x14ac:dyDescent="0.25">
      <c r="C19" t="s">
        <v>79</v>
      </c>
      <c r="D19">
        <f>D10+H10+L10</f>
        <v>126</v>
      </c>
      <c r="G19" s="34" t="s">
        <v>78</v>
      </c>
      <c r="H19" s="34"/>
      <c r="I19" s="33">
        <f>D19+D21</f>
        <v>249</v>
      </c>
      <c r="K19" s="33"/>
      <c r="L19" s="33"/>
    </row>
    <row r="20" spans="3:12" x14ac:dyDescent="0.25">
      <c r="C20" t="s">
        <v>77</v>
      </c>
      <c r="D20">
        <f>F10+J10+N10</f>
        <v>0</v>
      </c>
      <c r="G20" s="34"/>
      <c r="H20" s="34"/>
      <c r="I20" s="33"/>
      <c r="K20" s="33"/>
      <c r="L20" s="33"/>
    </row>
    <row r="21" spans="3:12" x14ac:dyDescent="0.25">
      <c r="C21" t="s">
        <v>76</v>
      </c>
      <c r="D21">
        <f>P10+T10+X10</f>
        <v>123</v>
      </c>
      <c r="G21" s="34" t="s">
        <v>75</v>
      </c>
      <c r="H21" s="34"/>
      <c r="I21" s="33">
        <f>D20+D22</f>
        <v>0</v>
      </c>
      <c r="K21" s="33"/>
      <c r="L21" s="33"/>
    </row>
    <row r="22" spans="3:12" x14ac:dyDescent="0.25">
      <c r="C22" t="s">
        <v>74</v>
      </c>
      <c r="D22">
        <f>R10+V10+Z10</f>
        <v>0</v>
      </c>
      <c r="G22" s="34"/>
      <c r="H22" s="34"/>
      <c r="I22" s="33"/>
      <c r="K22" s="33" t="s">
        <v>73</v>
      </c>
      <c r="L22" s="33">
        <f>I17+I21+I25</f>
        <v>0</v>
      </c>
    </row>
    <row r="23" spans="3:12" x14ac:dyDescent="0.25">
      <c r="C23" t="s">
        <v>72</v>
      </c>
      <c r="D23">
        <f>D12+H12+L12</f>
        <v>98</v>
      </c>
      <c r="G23" s="34" t="s">
        <v>71</v>
      </c>
      <c r="H23" s="33"/>
      <c r="I23" s="33">
        <f>D23+D25</f>
        <v>217</v>
      </c>
      <c r="K23" s="33"/>
      <c r="L23" s="33"/>
    </row>
    <row r="24" spans="3:12" x14ac:dyDescent="0.25">
      <c r="C24" t="s">
        <v>70</v>
      </c>
      <c r="D24">
        <f>F12+J12+N12</f>
        <v>0</v>
      </c>
      <c r="G24" s="33"/>
      <c r="H24" s="33"/>
      <c r="I24" s="33"/>
      <c r="K24" s="33"/>
      <c r="L24" s="33"/>
    </row>
    <row r="25" spans="3:12" x14ac:dyDescent="0.25">
      <c r="C25" t="s">
        <v>69</v>
      </c>
      <c r="D25">
        <f>P12+T12+X12</f>
        <v>119</v>
      </c>
      <c r="G25" s="34" t="s">
        <v>68</v>
      </c>
      <c r="H25" s="33"/>
      <c r="I25" s="33">
        <f>D24+D26</f>
        <v>0</v>
      </c>
      <c r="K25" s="33"/>
      <c r="L25" s="33"/>
    </row>
    <row r="26" spans="3:12" x14ac:dyDescent="0.25">
      <c r="C26" t="s">
        <v>67</v>
      </c>
      <c r="D26">
        <f>R12+V12+Z12</f>
        <v>0</v>
      </c>
      <c r="G26" s="33"/>
      <c r="H26" s="33"/>
      <c r="I26" s="33"/>
      <c r="K26" s="33"/>
      <c r="L26" s="33"/>
    </row>
  </sheetData>
  <mergeCells count="29">
    <mergeCell ref="C2:AA2"/>
    <mergeCell ref="C4:C5"/>
    <mergeCell ref="D4:N4"/>
    <mergeCell ref="P4:AA4"/>
    <mergeCell ref="D5:G5"/>
    <mergeCell ref="H5:K5"/>
    <mergeCell ref="L5:O5"/>
    <mergeCell ref="P5:S5"/>
    <mergeCell ref="T5:W5"/>
    <mergeCell ref="X5:AA5"/>
    <mergeCell ref="C7:C8"/>
    <mergeCell ref="C9:C10"/>
    <mergeCell ref="C11:C12"/>
    <mergeCell ref="G15:H16"/>
    <mergeCell ref="I15:I16"/>
    <mergeCell ref="L22:L26"/>
    <mergeCell ref="G23:H24"/>
    <mergeCell ref="K15:K21"/>
    <mergeCell ref="G25:H26"/>
    <mergeCell ref="I25:I26"/>
    <mergeCell ref="L15:L21"/>
    <mergeCell ref="G17:H18"/>
    <mergeCell ref="I17:I18"/>
    <mergeCell ref="G19:H20"/>
    <mergeCell ref="I19:I20"/>
    <mergeCell ref="G21:H22"/>
    <mergeCell ref="I21:I22"/>
    <mergeCell ref="K22:K26"/>
    <mergeCell ref="I23:I2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037EF-F04A-49AF-A240-4EF1602800C4}">
  <dimension ref="C2:AA26"/>
  <sheetViews>
    <sheetView topLeftCell="A3" workbookViewId="0">
      <selection activeCell="Y15" sqref="Y15"/>
    </sheetView>
  </sheetViews>
  <sheetFormatPr baseColWidth="10" defaultRowHeight="15" x14ac:dyDescent="0.25"/>
  <cols>
    <col min="1" max="1" width="2.5703125" customWidth="1"/>
    <col min="2" max="2" width="3.28515625" customWidth="1"/>
    <col min="3" max="3" width="25.28515625" customWidth="1"/>
    <col min="4" max="4" width="8.28515625" customWidth="1"/>
    <col min="5" max="5" width="7" customWidth="1"/>
    <col min="6" max="6" width="6" customWidth="1"/>
    <col min="7" max="7" width="11.42578125" customWidth="1"/>
    <col min="8" max="8" width="9.5703125" customWidth="1"/>
    <col min="9" max="9" width="7.140625" customWidth="1"/>
    <col min="10" max="10" width="12.5703125" customWidth="1"/>
  </cols>
  <sheetData>
    <row r="2" spans="3:27" x14ac:dyDescent="0.25">
      <c r="C2" s="33" t="s">
        <v>108</v>
      </c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spans="3:27" ht="15.75" thickBot="1" x14ac:dyDescent="0.3"/>
    <row r="4" spans="3:27" ht="15.75" thickBot="1" x14ac:dyDescent="0.3">
      <c r="C4" s="39"/>
      <c r="D4" s="39" t="s">
        <v>103</v>
      </c>
      <c r="E4" s="41"/>
      <c r="F4" s="41"/>
      <c r="G4" s="41"/>
      <c r="H4" s="41"/>
      <c r="I4" s="41"/>
      <c r="J4" s="41"/>
      <c r="K4" s="41"/>
      <c r="L4" s="41"/>
      <c r="M4" s="41"/>
      <c r="N4" s="41"/>
      <c r="O4" s="31"/>
      <c r="P4" s="41" t="s">
        <v>102</v>
      </c>
      <c r="Q4" s="41"/>
      <c r="R4" s="41"/>
      <c r="S4" s="41"/>
      <c r="T4" s="41"/>
      <c r="U4" s="41"/>
      <c r="V4" s="41"/>
      <c r="W4" s="41"/>
      <c r="X4" s="41"/>
      <c r="Y4" s="41"/>
      <c r="Z4" s="41"/>
      <c r="AA4" s="42"/>
    </row>
    <row r="5" spans="3:27" ht="15.75" thickBot="1" x14ac:dyDescent="0.3">
      <c r="C5" s="40"/>
      <c r="D5" s="43" t="s">
        <v>101</v>
      </c>
      <c r="E5" s="44"/>
      <c r="F5" s="44"/>
      <c r="G5" s="44"/>
      <c r="H5" s="43" t="s">
        <v>100</v>
      </c>
      <c r="I5" s="44"/>
      <c r="J5" s="44"/>
      <c r="K5" s="45"/>
      <c r="L5" s="43" t="s">
        <v>99</v>
      </c>
      <c r="M5" s="44"/>
      <c r="N5" s="44"/>
      <c r="O5" s="45"/>
      <c r="P5" s="43" t="s">
        <v>98</v>
      </c>
      <c r="Q5" s="44"/>
      <c r="R5" s="44"/>
      <c r="S5" s="44"/>
      <c r="T5" s="43" t="s">
        <v>97</v>
      </c>
      <c r="U5" s="44"/>
      <c r="V5" s="44"/>
      <c r="W5" s="45"/>
      <c r="X5" s="43" t="s">
        <v>96</v>
      </c>
      <c r="Y5" s="44"/>
      <c r="Z5" s="44"/>
      <c r="AA5" s="45"/>
    </row>
    <row r="6" spans="3:27" ht="30.75" thickBot="1" x14ac:dyDescent="0.3">
      <c r="C6" s="14"/>
      <c r="D6" s="30" t="s">
        <v>95</v>
      </c>
      <c r="E6" s="29" t="s">
        <v>94</v>
      </c>
      <c r="F6" s="28" t="s">
        <v>93</v>
      </c>
      <c r="G6" s="27" t="s">
        <v>92</v>
      </c>
      <c r="H6" s="30" t="s">
        <v>95</v>
      </c>
      <c r="I6" s="29" t="s">
        <v>94</v>
      </c>
      <c r="J6" s="28" t="s">
        <v>93</v>
      </c>
      <c r="K6" s="27" t="s">
        <v>92</v>
      </c>
      <c r="L6" s="25" t="s">
        <v>95</v>
      </c>
      <c r="M6" s="24" t="s">
        <v>94</v>
      </c>
      <c r="N6" s="23" t="s">
        <v>93</v>
      </c>
      <c r="O6" s="26" t="s">
        <v>92</v>
      </c>
      <c r="P6" s="25" t="s">
        <v>95</v>
      </c>
      <c r="Q6" s="24" t="s">
        <v>94</v>
      </c>
      <c r="R6" s="23" t="s">
        <v>93</v>
      </c>
      <c r="S6" s="26" t="s">
        <v>92</v>
      </c>
      <c r="T6" s="25" t="s">
        <v>95</v>
      </c>
      <c r="U6" s="24" t="s">
        <v>94</v>
      </c>
      <c r="V6" s="23" t="s">
        <v>93</v>
      </c>
      <c r="W6" s="26" t="s">
        <v>92</v>
      </c>
      <c r="X6" s="25" t="s">
        <v>95</v>
      </c>
      <c r="Y6" s="24" t="s">
        <v>94</v>
      </c>
      <c r="Z6" s="23" t="s">
        <v>93</v>
      </c>
      <c r="AA6" s="22" t="s">
        <v>92</v>
      </c>
    </row>
    <row r="7" spans="3:27" x14ac:dyDescent="0.25">
      <c r="C7" s="35" t="s">
        <v>91</v>
      </c>
      <c r="D7" s="14">
        <v>73</v>
      </c>
      <c r="E7" s="13" t="s">
        <v>88</v>
      </c>
      <c r="F7" s="13">
        <v>1</v>
      </c>
      <c r="G7" s="10" t="s">
        <v>87</v>
      </c>
      <c r="H7" s="14">
        <v>61</v>
      </c>
      <c r="I7" s="13" t="s">
        <v>88</v>
      </c>
      <c r="J7" s="13">
        <v>1</v>
      </c>
      <c r="K7" s="10" t="s">
        <v>87</v>
      </c>
      <c r="L7" s="12">
        <v>73</v>
      </c>
      <c r="M7" s="11" t="s">
        <v>88</v>
      </c>
      <c r="N7" s="11">
        <v>1</v>
      </c>
      <c r="O7" s="18" t="s">
        <v>87</v>
      </c>
      <c r="P7" s="12">
        <v>73</v>
      </c>
      <c r="Q7" s="11" t="s">
        <v>88</v>
      </c>
      <c r="R7" s="11">
        <v>1</v>
      </c>
      <c r="S7" s="18" t="s">
        <v>87</v>
      </c>
      <c r="T7" s="12" t="s">
        <v>106</v>
      </c>
      <c r="U7" s="11" t="s">
        <v>88</v>
      </c>
      <c r="V7" s="11">
        <v>1</v>
      </c>
      <c r="W7" s="18" t="s">
        <v>87</v>
      </c>
      <c r="X7" s="12">
        <v>76</v>
      </c>
      <c r="Y7" s="11" t="s">
        <v>88</v>
      </c>
      <c r="Z7" s="11">
        <v>1</v>
      </c>
      <c r="AA7" s="18" t="s">
        <v>87</v>
      </c>
    </row>
    <row r="8" spans="3:27" ht="15.75" thickBot="1" x14ac:dyDescent="0.3">
      <c r="C8" s="36"/>
      <c r="D8" s="21">
        <v>54</v>
      </c>
      <c r="E8" s="7">
        <f>D7*F7/D8</f>
        <v>1.3518518518518519</v>
      </c>
      <c r="F8" s="20">
        <v>87</v>
      </c>
      <c r="G8" s="5">
        <f>D7*F7/F8</f>
        <v>0.83908045977011492</v>
      </c>
      <c r="H8" s="9">
        <v>27</v>
      </c>
      <c r="I8" s="7">
        <f>H7*J7/H8</f>
        <v>2.2592592592592591</v>
      </c>
      <c r="J8" s="6">
        <v>40</v>
      </c>
      <c r="K8" s="5">
        <f>H7*J7/J8</f>
        <v>1.5249999999999999</v>
      </c>
      <c r="L8" s="16">
        <v>54</v>
      </c>
      <c r="M8" s="19">
        <f>73/22</f>
        <v>3.3181818181818183</v>
      </c>
      <c r="N8" s="17">
        <v>80</v>
      </c>
      <c r="O8" s="5">
        <f>L7*N7/N8</f>
        <v>0.91249999999999998</v>
      </c>
      <c r="P8" s="16">
        <v>52</v>
      </c>
      <c r="Q8" s="7">
        <f>P7*R7/P8</f>
        <v>1.4038461538461537</v>
      </c>
      <c r="R8" s="15">
        <v>83</v>
      </c>
      <c r="S8" s="5">
        <f>P7*R7/R8</f>
        <v>0.87951807228915657</v>
      </c>
      <c r="T8" s="16">
        <v>27</v>
      </c>
      <c r="U8" s="7" t="e">
        <f>T7*V7/T8</f>
        <v>#VALUE!</v>
      </c>
      <c r="V8" s="15">
        <v>46</v>
      </c>
      <c r="W8" s="5" t="e">
        <f>T7*V7/V8</f>
        <v>#VALUE!</v>
      </c>
      <c r="X8" s="16">
        <v>55</v>
      </c>
      <c r="Y8" s="7">
        <f>X7*Z7/X8</f>
        <v>1.3818181818181818</v>
      </c>
      <c r="Z8" s="15">
        <v>80</v>
      </c>
      <c r="AA8" s="5">
        <f>X7*Z7/Z8</f>
        <v>0.95</v>
      </c>
    </row>
    <row r="9" spans="3:27" x14ac:dyDescent="0.25">
      <c r="C9" s="35" t="s">
        <v>90</v>
      </c>
      <c r="D9" s="14">
        <v>62</v>
      </c>
      <c r="E9" s="13" t="s">
        <v>88</v>
      </c>
      <c r="F9" s="13">
        <v>2</v>
      </c>
      <c r="G9" s="10" t="s">
        <v>87</v>
      </c>
      <c r="H9" s="14">
        <v>61</v>
      </c>
      <c r="I9" s="13" t="s">
        <v>88</v>
      </c>
      <c r="J9" s="13">
        <v>1.3</v>
      </c>
      <c r="K9" s="10" t="s">
        <v>87</v>
      </c>
      <c r="L9" s="12">
        <v>69</v>
      </c>
      <c r="M9" s="11" t="s">
        <v>88</v>
      </c>
      <c r="N9" s="11">
        <v>2</v>
      </c>
      <c r="O9" s="10" t="s">
        <v>87</v>
      </c>
      <c r="P9" s="12">
        <v>69</v>
      </c>
      <c r="Q9" s="11" t="s">
        <v>88</v>
      </c>
      <c r="R9" s="11">
        <v>2</v>
      </c>
      <c r="S9" s="10" t="s">
        <v>87</v>
      </c>
      <c r="T9" s="12">
        <v>57</v>
      </c>
      <c r="U9" s="11" t="s">
        <v>88</v>
      </c>
      <c r="V9" s="11">
        <v>1.3</v>
      </c>
      <c r="W9" s="10" t="s">
        <v>87</v>
      </c>
      <c r="X9" s="12">
        <v>70</v>
      </c>
      <c r="Y9" s="11" t="s">
        <v>88</v>
      </c>
      <c r="Z9" s="11">
        <v>1</v>
      </c>
      <c r="AA9" s="18" t="s">
        <v>87</v>
      </c>
    </row>
    <row r="10" spans="3:27" ht="15.75" thickBot="1" x14ac:dyDescent="0.3">
      <c r="C10" s="36"/>
      <c r="D10" s="9">
        <v>45</v>
      </c>
      <c r="E10" s="7">
        <f>D9*F9/D10</f>
        <v>2.7555555555555555</v>
      </c>
      <c r="F10" s="6">
        <v>80</v>
      </c>
      <c r="G10" s="5">
        <f>D9*F9/F10</f>
        <v>1.55</v>
      </c>
      <c r="H10" s="9">
        <v>33</v>
      </c>
      <c r="I10" s="7">
        <f>H9*J9/H10</f>
        <v>2.4030303030303028</v>
      </c>
      <c r="J10" s="8">
        <v>54</v>
      </c>
      <c r="K10" s="5">
        <f>H9*J9/J10</f>
        <v>1.4685185185185186</v>
      </c>
      <c r="L10" s="16">
        <v>53</v>
      </c>
      <c r="M10" s="7">
        <f>L9*N9/L10</f>
        <v>2.6037735849056602</v>
      </c>
      <c r="N10" s="15">
        <v>84</v>
      </c>
      <c r="O10" s="5">
        <f>L9*N9/N10</f>
        <v>1.6428571428571428</v>
      </c>
      <c r="P10" s="16">
        <v>52</v>
      </c>
      <c r="Q10" s="7">
        <f>P9*R9/P10</f>
        <v>2.6538461538461537</v>
      </c>
      <c r="R10" s="17">
        <v>38</v>
      </c>
      <c r="S10" s="5">
        <f>P9*R9/R10</f>
        <v>3.6315789473684212</v>
      </c>
      <c r="T10" s="16">
        <v>33</v>
      </c>
      <c r="U10" s="7">
        <f>T9*V9/T10</f>
        <v>2.2454545454545456</v>
      </c>
      <c r="V10" s="15">
        <v>60</v>
      </c>
      <c r="W10" s="5">
        <f>T9*V9/V10</f>
        <v>1.2350000000000001</v>
      </c>
      <c r="X10" s="16">
        <v>44</v>
      </c>
      <c r="Y10" s="7">
        <f>X9*Z9/X10</f>
        <v>1.5909090909090908</v>
      </c>
      <c r="Z10" s="15">
        <v>78</v>
      </c>
      <c r="AA10" s="5">
        <f>X9*Z9/Z10</f>
        <v>0.89743589743589747</v>
      </c>
    </row>
    <row r="11" spans="3:27" x14ac:dyDescent="0.25">
      <c r="C11" s="37" t="s">
        <v>89</v>
      </c>
      <c r="D11" s="14">
        <v>20</v>
      </c>
      <c r="E11" s="13" t="s">
        <v>88</v>
      </c>
      <c r="F11" s="13">
        <v>2.5</v>
      </c>
      <c r="G11" s="10" t="s">
        <v>87</v>
      </c>
      <c r="H11" s="14">
        <v>56</v>
      </c>
      <c r="I11" s="13" t="s">
        <v>88</v>
      </c>
      <c r="J11" s="13">
        <v>2.5</v>
      </c>
      <c r="K11" s="10" t="s">
        <v>87</v>
      </c>
      <c r="L11" s="11">
        <v>68</v>
      </c>
      <c r="M11" s="11" t="s">
        <v>88</v>
      </c>
      <c r="N11" s="11">
        <v>2.5</v>
      </c>
      <c r="O11" s="10" t="s">
        <v>87</v>
      </c>
      <c r="P11" s="12">
        <v>66</v>
      </c>
      <c r="Q11" s="11" t="s">
        <v>88</v>
      </c>
      <c r="R11" s="11">
        <v>2.5</v>
      </c>
      <c r="S11" s="10" t="s">
        <v>87</v>
      </c>
      <c r="T11" s="12">
        <v>59</v>
      </c>
      <c r="U11" s="11" t="s">
        <v>88</v>
      </c>
      <c r="V11" s="11">
        <v>2.5</v>
      </c>
      <c r="W11" s="10" t="s">
        <v>87</v>
      </c>
      <c r="X11" s="12">
        <v>64</v>
      </c>
      <c r="Y11" s="11" t="s">
        <v>88</v>
      </c>
      <c r="Z11" s="11">
        <v>2.5</v>
      </c>
      <c r="AA11" s="10" t="s">
        <v>87</v>
      </c>
    </row>
    <row r="12" spans="3:27" ht="15.75" thickBot="1" x14ac:dyDescent="0.3">
      <c r="C12" s="38"/>
      <c r="D12" s="9">
        <v>16</v>
      </c>
      <c r="E12" s="7">
        <f>D11*F11/D12</f>
        <v>3.125</v>
      </c>
      <c r="F12" s="6">
        <v>24</v>
      </c>
      <c r="G12" s="5">
        <f>D11*F11/F12</f>
        <v>2.0833333333333335</v>
      </c>
      <c r="H12" s="9">
        <v>33</v>
      </c>
      <c r="I12" s="7">
        <f>H11*J11/H12</f>
        <v>4.2424242424242422</v>
      </c>
      <c r="J12" s="6">
        <v>62</v>
      </c>
      <c r="K12" s="5">
        <f>H11*J11/J12</f>
        <v>2.2580645161290325</v>
      </c>
      <c r="L12" s="8">
        <v>49</v>
      </c>
      <c r="M12" s="7">
        <f>L11*N11/L12</f>
        <v>3.4693877551020407</v>
      </c>
      <c r="N12" s="6">
        <v>74</v>
      </c>
      <c r="O12" s="5">
        <f>L11*N11/N12</f>
        <v>2.2972972972972974</v>
      </c>
      <c r="P12" s="6">
        <v>48</v>
      </c>
      <c r="Q12" s="7">
        <f>P11*R11/P12</f>
        <v>3.4375</v>
      </c>
      <c r="R12" s="6">
        <v>58</v>
      </c>
      <c r="S12" s="5">
        <f>P11*R11/R12</f>
        <v>2.8448275862068964</v>
      </c>
      <c r="T12" s="6">
        <v>31</v>
      </c>
      <c r="U12" s="7">
        <f>T11*V11/T12</f>
        <v>4.758064516129032</v>
      </c>
      <c r="V12" s="6">
        <v>60</v>
      </c>
      <c r="W12" s="5">
        <f>T11*V11/V12</f>
        <v>2.4583333333333335</v>
      </c>
      <c r="X12" s="6">
        <v>44</v>
      </c>
      <c r="Y12" s="7">
        <f>X11*Z11/X12</f>
        <v>3.6363636363636362</v>
      </c>
      <c r="Z12" s="6">
        <v>74</v>
      </c>
      <c r="AA12" s="5">
        <f>X11*Z11/Z12</f>
        <v>2.1621621621621623</v>
      </c>
    </row>
    <row r="15" spans="3:27" ht="15" customHeight="1" x14ac:dyDescent="0.25">
      <c r="C15" t="s">
        <v>86</v>
      </c>
      <c r="D15">
        <f>D8+H8+L8</f>
        <v>135</v>
      </c>
      <c r="G15" s="34" t="s">
        <v>85</v>
      </c>
      <c r="H15" s="34"/>
      <c r="I15" s="33">
        <f>D15+D17</f>
        <v>269</v>
      </c>
      <c r="K15" s="33" t="s">
        <v>84</v>
      </c>
      <c r="L15" s="33">
        <f>I15+I19+I23</f>
        <v>750</v>
      </c>
    </row>
    <row r="16" spans="3:27" x14ac:dyDescent="0.25">
      <c r="C16" t="s">
        <v>83</v>
      </c>
      <c r="D16">
        <f>F8+J8+N8</f>
        <v>207</v>
      </c>
      <c r="G16" s="34"/>
      <c r="H16" s="34"/>
      <c r="I16" s="33"/>
      <c r="K16" s="33"/>
      <c r="L16" s="33"/>
    </row>
    <row r="17" spans="3:12" x14ac:dyDescent="0.25">
      <c r="C17" t="s">
        <v>82</v>
      </c>
      <c r="D17">
        <f>P8+T8+X8</f>
        <v>134</v>
      </c>
      <c r="G17" s="34" t="s">
        <v>81</v>
      </c>
      <c r="H17" s="34"/>
      <c r="I17" s="33">
        <f>D16+D18</f>
        <v>416</v>
      </c>
      <c r="K17" s="33"/>
      <c r="L17" s="33"/>
    </row>
    <row r="18" spans="3:12" x14ac:dyDescent="0.25">
      <c r="C18" t="s">
        <v>80</v>
      </c>
      <c r="D18">
        <f>R8+V8+Z8</f>
        <v>209</v>
      </c>
      <c r="G18" s="34"/>
      <c r="H18" s="34"/>
      <c r="I18" s="33"/>
      <c r="K18" s="33"/>
      <c r="L18" s="33"/>
    </row>
    <row r="19" spans="3:12" ht="15" customHeight="1" x14ac:dyDescent="0.25">
      <c r="C19" t="s">
        <v>79</v>
      </c>
      <c r="D19">
        <f>D10+H10+L10</f>
        <v>131</v>
      </c>
      <c r="G19" s="34" t="s">
        <v>78</v>
      </c>
      <c r="H19" s="34"/>
      <c r="I19" s="33">
        <f>D19+D21</f>
        <v>260</v>
      </c>
      <c r="K19" s="33"/>
      <c r="L19" s="33"/>
    </row>
    <row r="20" spans="3:12" x14ac:dyDescent="0.25">
      <c r="C20" t="s">
        <v>77</v>
      </c>
      <c r="D20">
        <f>F10+J10+N10</f>
        <v>218</v>
      </c>
      <c r="G20" s="34"/>
      <c r="H20" s="34"/>
      <c r="I20" s="33"/>
      <c r="K20" s="33"/>
      <c r="L20" s="33"/>
    </row>
    <row r="21" spans="3:12" x14ac:dyDescent="0.25">
      <c r="C21" t="s">
        <v>76</v>
      </c>
      <c r="D21">
        <f>P10+T10+X10</f>
        <v>129</v>
      </c>
      <c r="G21" s="34" t="s">
        <v>75</v>
      </c>
      <c r="H21" s="34"/>
      <c r="I21" s="33">
        <f>D20+D22</f>
        <v>394</v>
      </c>
      <c r="K21" s="33"/>
      <c r="L21" s="33"/>
    </row>
    <row r="22" spans="3:12" x14ac:dyDescent="0.25">
      <c r="C22" t="s">
        <v>74</v>
      </c>
      <c r="D22">
        <f>R10+V10+Z10</f>
        <v>176</v>
      </c>
      <c r="G22" s="34"/>
      <c r="H22" s="34"/>
      <c r="I22" s="33"/>
      <c r="K22" s="33" t="s">
        <v>73</v>
      </c>
      <c r="L22" s="33">
        <f>I17+I21+I25</f>
        <v>1162</v>
      </c>
    </row>
    <row r="23" spans="3:12" x14ac:dyDescent="0.25">
      <c r="C23" t="s">
        <v>72</v>
      </c>
      <c r="D23">
        <f>D12+H12+L12</f>
        <v>98</v>
      </c>
      <c r="G23" s="34" t="s">
        <v>71</v>
      </c>
      <c r="H23" s="33"/>
      <c r="I23" s="33">
        <f>D23+D25</f>
        <v>221</v>
      </c>
      <c r="K23" s="33"/>
      <c r="L23" s="33"/>
    </row>
    <row r="24" spans="3:12" x14ac:dyDescent="0.25">
      <c r="C24" t="s">
        <v>70</v>
      </c>
      <c r="D24">
        <f>F12+J12+N12</f>
        <v>160</v>
      </c>
      <c r="G24" s="33"/>
      <c r="H24" s="33"/>
      <c r="I24" s="33"/>
      <c r="K24" s="33"/>
      <c r="L24" s="33"/>
    </row>
    <row r="25" spans="3:12" x14ac:dyDescent="0.25">
      <c r="C25" t="s">
        <v>69</v>
      </c>
      <c r="D25">
        <f>P12+T12+X12</f>
        <v>123</v>
      </c>
      <c r="G25" s="34" t="s">
        <v>68</v>
      </c>
      <c r="H25" s="33"/>
      <c r="I25" s="33">
        <f>D24+D26</f>
        <v>352</v>
      </c>
      <c r="K25" s="33"/>
      <c r="L25" s="33"/>
    </row>
    <row r="26" spans="3:12" x14ac:dyDescent="0.25">
      <c r="C26" t="s">
        <v>67</v>
      </c>
      <c r="D26">
        <f>R12+V12+Z12</f>
        <v>192</v>
      </c>
      <c r="G26" s="33"/>
      <c r="H26" s="33"/>
      <c r="I26" s="33"/>
      <c r="K26" s="33"/>
      <c r="L26" s="33"/>
    </row>
  </sheetData>
  <mergeCells count="29">
    <mergeCell ref="C2:AA2"/>
    <mergeCell ref="C4:C5"/>
    <mergeCell ref="D4:N4"/>
    <mergeCell ref="P4:AA4"/>
    <mergeCell ref="D5:G5"/>
    <mergeCell ref="H5:K5"/>
    <mergeCell ref="L5:O5"/>
    <mergeCell ref="P5:S5"/>
    <mergeCell ref="T5:W5"/>
    <mergeCell ref="X5:AA5"/>
    <mergeCell ref="C7:C8"/>
    <mergeCell ref="C9:C10"/>
    <mergeCell ref="C11:C12"/>
    <mergeCell ref="G15:H16"/>
    <mergeCell ref="I15:I16"/>
    <mergeCell ref="L22:L26"/>
    <mergeCell ref="G23:H24"/>
    <mergeCell ref="K15:K21"/>
    <mergeCell ref="G25:H26"/>
    <mergeCell ref="I25:I26"/>
    <mergeCell ref="L15:L21"/>
    <mergeCell ref="G17:H18"/>
    <mergeCell ref="I17:I18"/>
    <mergeCell ref="G19:H20"/>
    <mergeCell ref="I19:I20"/>
    <mergeCell ref="G21:H22"/>
    <mergeCell ref="I21:I22"/>
    <mergeCell ref="K22:K26"/>
    <mergeCell ref="I23:I2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6135C-7ECA-451C-9D09-9B57B6A174C6}">
  <dimension ref="C2:AA26"/>
  <sheetViews>
    <sheetView topLeftCell="D1" workbookViewId="0">
      <selection activeCell="D6" sqref="D6"/>
    </sheetView>
  </sheetViews>
  <sheetFormatPr baseColWidth="10" defaultRowHeight="15" x14ac:dyDescent="0.25"/>
  <cols>
    <col min="1" max="1" width="2.5703125" customWidth="1"/>
    <col min="2" max="2" width="3.28515625" customWidth="1"/>
    <col min="3" max="3" width="25.28515625" customWidth="1"/>
    <col min="4" max="4" width="8.28515625" customWidth="1"/>
    <col min="5" max="5" width="7" customWidth="1"/>
    <col min="6" max="6" width="6" customWidth="1"/>
    <col min="7" max="7" width="11.42578125" customWidth="1"/>
    <col min="8" max="8" width="9.5703125" customWidth="1"/>
    <col min="9" max="9" width="7.140625" customWidth="1"/>
    <col min="10" max="10" width="12.5703125" customWidth="1"/>
  </cols>
  <sheetData>
    <row r="2" spans="3:27" x14ac:dyDescent="0.25">
      <c r="C2" s="33" t="s">
        <v>109</v>
      </c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spans="3:27" ht="15.75" thickBot="1" x14ac:dyDescent="0.3"/>
    <row r="4" spans="3:27" ht="15.75" thickBot="1" x14ac:dyDescent="0.3">
      <c r="C4" s="39"/>
      <c r="D4" s="39" t="s">
        <v>103</v>
      </c>
      <c r="E4" s="41"/>
      <c r="F4" s="41"/>
      <c r="G4" s="41"/>
      <c r="H4" s="41"/>
      <c r="I4" s="41"/>
      <c r="J4" s="41"/>
      <c r="K4" s="41"/>
      <c r="L4" s="41"/>
      <c r="M4" s="41"/>
      <c r="N4" s="41"/>
      <c r="O4" s="31"/>
      <c r="P4" s="41" t="s">
        <v>102</v>
      </c>
      <c r="Q4" s="41"/>
      <c r="R4" s="41"/>
      <c r="S4" s="41"/>
      <c r="T4" s="41"/>
      <c r="U4" s="41"/>
      <c r="V4" s="41"/>
      <c r="W4" s="41"/>
      <c r="X4" s="41"/>
      <c r="Y4" s="41"/>
      <c r="Z4" s="41"/>
      <c r="AA4" s="42"/>
    </row>
    <row r="5" spans="3:27" ht="15.75" thickBot="1" x14ac:dyDescent="0.3">
      <c r="C5" s="40"/>
      <c r="D5" s="43" t="s">
        <v>101</v>
      </c>
      <c r="E5" s="44"/>
      <c r="F5" s="44"/>
      <c r="G5" s="44"/>
      <c r="H5" s="43" t="s">
        <v>100</v>
      </c>
      <c r="I5" s="44"/>
      <c r="J5" s="44"/>
      <c r="K5" s="45"/>
      <c r="L5" s="43" t="s">
        <v>99</v>
      </c>
      <c r="M5" s="44"/>
      <c r="N5" s="44"/>
      <c r="O5" s="45"/>
      <c r="P5" s="43" t="s">
        <v>98</v>
      </c>
      <c r="Q5" s="44"/>
      <c r="R5" s="44"/>
      <c r="S5" s="44"/>
      <c r="T5" s="43" t="s">
        <v>97</v>
      </c>
      <c r="U5" s="44"/>
      <c r="V5" s="44"/>
      <c r="W5" s="45"/>
      <c r="X5" s="43" t="s">
        <v>96</v>
      </c>
      <c r="Y5" s="44"/>
      <c r="Z5" s="44"/>
      <c r="AA5" s="45"/>
    </row>
    <row r="6" spans="3:27" ht="30.75" thickBot="1" x14ac:dyDescent="0.3">
      <c r="C6" s="14"/>
      <c r="D6" s="30" t="s">
        <v>95</v>
      </c>
      <c r="E6" s="29" t="s">
        <v>94</v>
      </c>
      <c r="F6" s="28" t="s">
        <v>93</v>
      </c>
      <c r="G6" s="27" t="s">
        <v>92</v>
      </c>
      <c r="H6" s="30" t="s">
        <v>95</v>
      </c>
      <c r="I6" s="29" t="s">
        <v>94</v>
      </c>
      <c r="J6" s="28" t="s">
        <v>93</v>
      </c>
      <c r="K6" s="27" t="s">
        <v>92</v>
      </c>
      <c r="L6" s="25" t="s">
        <v>95</v>
      </c>
      <c r="M6" s="24" t="s">
        <v>94</v>
      </c>
      <c r="N6" s="23" t="s">
        <v>93</v>
      </c>
      <c r="O6" s="26" t="s">
        <v>92</v>
      </c>
      <c r="P6" s="25" t="s">
        <v>95</v>
      </c>
      <c r="Q6" s="24" t="s">
        <v>94</v>
      </c>
      <c r="R6" s="23" t="s">
        <v>93</v>
      </c>
      <c r="S6" s="26" t="s">
        <v>92</v>
      </c>
      <c r="T6" s="25" t="s">
        <v>95</v>
      </c>
      <c r="U6" s="24" t="s">
        <v>94</v>
      </c>
      <c r="V6" s="23" t="s">
        <v>93</v>
      </c>
      <c r="W6" s="26" t="s">
        <v>92</v>
      </c>
      <c r="X6" s="25" t="s">
        <v>95</v>
      </c>
      <c r="Y6" s="24" t="s">
        <v>94</v>
      </c>
      <c r="Z6" s="23" t="s">
        <v>93</v>
      </c>
      <c r="AA6" s="22" t="s">
        <v>92</v>
      </c>
    </row>
    <row r="7" spans="3:27" x14ac:dyDescent="0.25">
      <c r="C7" s="35" t="s">
        <v>91</v>
      </c>
      <c r="D7" s="14">
        <v>73</v>
      </c>
      <c r="E7" s="13" t="s">
        <v>88</v>
      </c>
      <c r="F7" s="13">
        <v>1</v>
      </c>
      <c r="G7" s="10" t="s">
        <v>87</v>
      </c>
      <c r="H7" s="14">
        <v>61</v>
      </c>
      <c r="I7" s="13" t="s">
        <v>88</v>
      </c>
      <c r="J7" s="13">
        <v>1</v>
      </c>
      <c r="K7" s="10" t="s">
        <v>87</v>
      </c>
      <c r="L7" s="12">
        <v>73</v>
      </c>
      <c r="M7" s="11" t="s">
        <v>88</v>
      </c>
      <c r="N7" s="11">
        <v>1</v>
      </c>
      <c r="O7" s="18" t="s">
        <v>87</v>
      </c>
      <c r="P7" s="12">
        <v>73</v>
      </c>
      <c r="Q7" s="11" t="s">
        <v>88</v>
      </c>
      <c r="R7" s="11">
        <v>1</v>
      </c>
      <c r="S7" s="18" t="s">
        <v>87</v>
      </c>
      <c r="T7" s="12" t="s">
        <v>106</v>
      </c>
      <c r="U7" s="11" t="s">
        <v>88</v>
      </c>
      <c r="V7" s="11">
        <v>1</v>
      </c>
      <c r="W7" s="18" t="s">
        <v>87</v>
      </c>
      <c r="X7" s="12">
        <v>76</v>
      </c>
      <c r="Y7" s="11" t="s">
        <v>88</v>
      </c>
      <c r="Z7" s="11">
        <v>1</v>
      </c>
      <c r="AA7" s="18" t="s">
        <v>87</v>
      </c>
    </row>
    <row r="8" spans="3:27" ht="15.75" thickBot="1" x14ac:dyDescent="0.3">
      <c r="C8" s="36"/>
      <c r="D8" s="21">
        <v>45</v>
      </c>
      <c r="E8" s="7">
        <f>D7*F7/D8</f>
        <v>1.6222222222222222</v>
      </c>
      <c r="F8" s="20"/>
      <c r="G8" s="5" t="e">
        <f>D7*F7/F8</f>
        <v>#DIV/0!</v>
      </c>
      <c r="H8" s="9">
        <v>22</v>
      </c>
      <c r="I8" s="7">
        <f>H7*J7/H8</f>
        <v>2.7727272727272729</v>
      </c>
      <c r="J8" s="6"/>
      <c r="K8" s="5" t="e">
        <f>H7*J7/J8</f>
        <v>#DIV/0!</v>
      </c>
      <c r="L8" s="16">
        <v>43</v>
      </c>
      <c r="M8" s="19">
        <f>73/22</f>
        <v>3.3181818181818183</v>
      </c>
      <c r="N8" s="17"/>
      <c r="O8" s="5" t="e">
        <f>L7*N7/N8</f>
        <v>#DIV/0!</v>
      </c>
      <c r="P8" s="16">
        <v>43</v>
      </c>
      <c r="Q8" s="7">
        <f>P7*R7/P8</f>
        <v>1.6976744186046511</v>
      </c>
      <c r="R8" s="15"/>
      <c r="S8" s="5" t="e">
        <f>P7*R7/R8</f>
        <v>#DIV/0!</v>
      </c>
      <c r="T8" s="16">
        <v>22</v>
      </c>
      <c r="U8" s="7" t="e">
        <f>T7*V7/T8</f>
        <v>#VALUE!</v>
      </c>
      <c r="V8" s="15"/>
      <c r="W8" s="5" t="e">
        <f>T7*V7/V8</f>
        <v>#VALUE!</v>
      </c>
      <c r="X8" s="16">
        <v>46</v>
      </c>
      <c r="Y8" s="7">
        <f>X7*Z7/X8</f>
        <v>1.6521739130434783</v>
      </c>
      <c r="Z8" s="15"/>
      <c r="AA8" s="5" t="e">
        <f>X7*Z7/Z8</f>
        <v>#DIV/0!</v>
      </c>
    </row>
    <row r="9" spans="3:27" x14ac:dyDescent="0.25">
      <c r="C9" s="35" t="s">
        <v>90</v>
      </c>
      <c r="D9" s="14">
        <v>62</v>
      </c>
      <c r="E9" s="13" t="s">
        <v>88</v>
      </c>
      <c r="F9" s="13">
        <v>2</v>
      </c>
      <c r="G9" s="10" t="s">
        <v>87</v>
      </c>
      <c r="H9" s="14">
        <v>61</v>
      </c>
      <c r="I9" s="13" t="s">
        <v>88</v>
      </c>
      <c r="J9" s="13">
        <v>1.3</v>
      </c>
      <c r="K9" s="10" t="s">
        <v>87</v>
      </c>
      <c r="L9" s="12">
        <v>69</v>
      </c>
      <c r="M9" s="11" t="s">
        <v>88</v>
      </c>
      <c r="N9" s="11">
        <v>2</v>
      </c>
      <c r="O9" s="10" t="s">
        <v>87</v>
      </c>
      <c r="P9" s="12">
        <v>69</v>
      </c>
      <c r="Q9" s="11" t="s">
        <v>88</v>
      </c>
      <c r="R9" s="11">
        <v>2</v>
      </c>
      <c r="S9" s="10" t="s">
        <v>87</v>
      </c>
      <c r="T9" s="12">
        <v>57</v>
      </c>
      <c r="U9" s="11" t="s">
        <v>88</v>
      </c>
      <c r="V9" s="11">
        <v>1.3</v>
      </c>
      <c r="W9" s="10" t="s">
        <v>87</v>
      </c>
      <c r="X9" s="12">
        <v>70</v>
      </c>
      <c r="Y9" s="11" t="s">
        <v>88</v>
      </c>
      <c r="Z9" s="11">
        <v>1</v>
      </c>
      <c r="AA9" s="18" t="s">
        <v>87</v>
      </c>
    </row>
    <row r="10" spans="3:27" ht="15.75" thickBot="1" x14ac:dyDescent="0.3">
      <c r="C10" s="36"/>
      <c r="D10" s="9">
        <v>38</v>
      </c>
      <c r="E10" s="7">
        <f>D9*F9/D10</f>
        <v>3.263157894736842</v>
      </c>
      <c r="F10" s="6"/>
      <c r="G10" s="5" t="e">
        <f>D9*F9/F10</f>
        <v>#DIV/0!</v>
      </c>
      <c r="H10" s="9">
        <v>26</v>
      </c>
      <c r="I10" s="7">
        <f>H9*J9/H10</f>
        <v>3.05</v>
      </c>
      <c r="J10" s="8"/>
      <c r="K10" s="5" t="e">
        <f>H9*J9/J10</f>
        <v>#DIV/0!</v>
      </c>
      <c r="L10" s="16">
        <v>43</v>
      </c>
      <c r="M10" s="7">
        <f>L9*N9/L10</f>
        <v>3.2093023255813953</v>
      </c>
      <c r="N10" s="15"/>
      <c r="O10" s="5" t="e">
        <f>L9*N9/N10</f>
        <v>#DIV/0!</v>
      </c>
      <c r="P10" s="16">
        <v>43</v>
      </c>
      <c r="Q10" s="7">
        <f>P9*R9/P10</f>
        <v>3.2093023255813953</v>
      </c>
      <c r="R10" s="17"/>
      <c r="S10" s="5" t="e">
        <f>P9*R9/R10</f>
        <v>#DIV/0!</v>
      </c>
      <c r="T10" s="16">
        <v>25</v>
      </c>
      <c r="U10" s="7">
        <f>T9*V9/T10</f>
        <v>2.9640000000000004</v>
      </c>
      <c r="V10" s="15"/>
      <c r="W10" s="5" t="e">
        <f>T9*V9/V10</f>
        <v>#DIV/0!</v>
      </c>
      <c r="X10" s="16">
        <v>39</v>
      </c>
      <c r="Y10" s="7">
        <f>X9*Z9/X10</f>
        <v>1.7948717948717949</v>
      </c>
      <c r="Z10" s="15"/>
      <c r="AA10" s="5" t="e">
        <f>X9*Z9/Z10</f>
        <v>#DIV/0!</v>
      </c>
    </row>
    <row r="11" spans="3:27" x14ac:dyDescent="0.25">
      <c r="C11" s="37" t="s">
        <v>89</v>
      </c>
      <c r="D11" s="14">
        <v>20</v>
      </c>
      <c r="E11" s="13" t="s">
        <v>88</v>
      </c>
      <c r="F11" s="13">
        <v>2.5</v>
      </c>
      <c r="G11" s="10" t="s">
        <v>87</v>
      </c>
      <c r="H11" s="14">
        <v>56</v>
      </c>
      <c r="I11" s="13" t="s">
        <v>88</v>
      </c>
      <c r="J11" s="13">
        <v>2.5</v>
      </c>
      <c r="K11" s="10" t="s">
        <v>87</v>
      </c>
      <c r="L11" s="11">
        <v>68</v>
      </c>
      <c r="M11" s="11" t="s">
        <v>88</v>
      </c>
      <c r="N11" s="11">
        <v>2.5</v>
      </c>
      <c r="O11" s="10" t="s">
        <v>87</v>
      </c>
      <c r="P11" s="12">
        <v>66</v>
      </c>
      <c r="Q11" s="11" t="s">
        <v>88</v>
      </c>
      <c r="R11" s="11">
        <v>2.5</v>
      </c>
      <c r="S11" s="10" t="s">
        <v>87</v>
      </c>
      <c r="T11" s="12">
        <v>59</v>
      </c>
      <c r="U11" s="11" t="s">
        <v>88</v>
      </c>
      <c r="V11" s="11">
        <v>2.5</v>
      </c>
      <c r="W11" s="10" t="s">
        <v>87</v>
      </c>
      <c r="X11" s="12">
        <v>64</v>
      </c>
      <c r="Y11" s="11" t="s">
        <v>88</v>
      </c>
      <c r="Z11" s="11">
        <v>2.5</v>
      </c>
      <c r="AA11" s="10" t="s">
        <v>87</v>
      </c>
    </row>
    <row r="12" spans="3:27" ht="15.75" thickBot="1" x14ac:dyDescent="0.3">
      <c r="C12" s="38"/>
      <c r="D12" s="9">
        <v>12</v>
      </c>
      <c r="E12" s="7">
        <f>D11*F11/D12</f>
        <v>4.166666666666667</v>
      </c>
      <c r="F12" s="6"/>
      <c r="G12" s="5" t="e">
        <f>D11*F11/F12</f>
        <v>#DIV/0!</v>
      </c>
      <c r="H12" s="9">
        <v>26</v>
      </c>
      <c r="I12" s="7">
        <f>H11*J11/H12</f>
        <v>5.384615384615385</v>
      </c>
      <c r="J12" s="6"/>
      <c r="K12" s="5" t="e">
        <f>H11*J11/J12</f>
        <v>#DIV/0!</v>
      </c>
      <c r="L12" s="8">
        <v>39</v>
      </c>
      <c r="M12" s="7">
        <f>L11*N11/L12</f>
        <v>4.3589743589743586</v>
      </c>
      <c r="N12" s="6"/>
      <c r="O12" s="5" t="e">
        <f>L11*N11/N12</f>
        <v>#DIV/0!</v>
      </c>
      <c r="P12" s="6">
        <v>40</v>
      </c>
      <c r="Q12" s="7">
        <f>P11*R11/P12</f>
        <v>4.125</v>
      </c>
      <c r="R12" s="6"/>
      <c r="S12" s="5" t="e">
        <f>P11*R11/R12</f>
        <v>#DIV/0!</v>
      </c>
      <c r="T12" s="6">
        <v>26</v>
      </c>
      <c r="U12" s="7">
        <f>T11*V11/T12</f>
        <v>5.6730769230769234</v>
      </c>
      <c r="V12" s="6"/>
      <c r="W12" s="5" t="e">
        <f>T11*V11/V12</f>
        <v>#DIV/0!</v>
      </c>
      <c r="X12" s="6">
        <v>36</v>
      </c>
      <c r="Y12" s="7">
        <f>X11*Z11/X12</f>
        <v>4.4444444444444446</v>
      </c>
      <c r="Z12" s="6"/>
      <c r="AA12" s="5" t="e">
        <f>X11*Z11/Z12</f>
        <v>#DIV/0!</v>
      </c>
    </row>
    <row r="15" spans="3:27" ht="15" customHeight="1" x14ac:dyDescent="0.25">
      <c r="C15" t="s">
        <v>86</v>
      </c>
      <c r="D15">
        <f>D8+H8+L8</f>
        <v>110</v>
      </c>
      <c r="G15" s="34" t="s">
        <v>85</v>
      </c>
      <c r="H15" s="34"/>
      <c r="I15" s="33">
        <f>D15+D17</f>
        <v>221</v>
      </c>
      <c r="K15" s="33" t="s">
        <v>84</v>
      </c>
      <c r="L15" s="33">
        <f>I15+I19+I23</f>
        <v>614</v>
      </c>
    </row>
    <row r="16" spans="3:27" x14ac:dyDescent="0.25">
      <c r="C16" t="s">
        <v>83</v>
      </c>
      <c r="D16">
        <f>F8+J8+N8</f>
        <v>0</v>
      </c>
      <c r="G16" s="34"/>
      <c r="H16" s="34"/>
      <c r="I16" s="33"/>
      <c r="K16" s="33"/>
      <c r="L16" s="33"/>
    </row>
    <row r="17" spans="3:12" x14ac:dyDescent="0.25">
      <c r="C17" t="s">
        <v>82</v>
      </c>
      <c r="D17">
        <f>P8+T8+X8</f>
        <v>111</v>
      </c>
      <c r="G17" s="34" t="s">
        <v>81</v>
      </c>
      <c r="H17" s="34"/>
      <c r="I17" s="33">
        <f>D16+D18</f>
        <v>0</v>
      </c>
      <c r="K17" s="33"/>
      <c r="L17" s="33"/>
    </row>
    <row r="18" spans="3:12" x14ac:dyDescent="0.25">
      <c r="C18" t="s">
        <v>80</v>
      </c>
      <c r="D18">
        <f>R8+V8+Z8</f>
        <v>0</v>
      </c>
      <c r="G18" s="34"/>
      <c r="H18" s="34"/>
      <c r="I18" s="33"/>
      <c r="K18" s="33"/>
      <c r="L18" s="33"/>
    </row>
    <row r="19" spans="3:12" ht="15" customHeight="1" x14ac:dyDescent="0.25">
      <c r="C19" t="s">
        <v>79</v>
      </c>
      <c r="D19">
        <f>D10+H10+L10</f>
        <v>107</v>
      </c>
      <c r="G19" s="34" t="s">
        <v>78</v>
      </c>
      <c r="H19" s="34"/>
      <c r="I19" s="33">
        <f>D19+D21</f>
        <v>214</v>
      </c>
      <c r="K19" s="33"/>
      <c r="L19" s="33"/>
    </row>
    <row r="20" spans="3:12" x14ac:dyDescent="0.25">
      <c r="C20" t="s">
        <v>77</v>
      </c>
      <c r="D20">
        <f>F10+J10+N10</f>
        <v>0</v>
      </c>
      <c r="G20" s="34"/>
      <c r="H20" s="34"/>
      <c r="I20" s="33"/>
      <c r="K20" s="33"/>
      <c r="L20" s="33"/>
    </row>
    <row r="21" spans="3:12" x14ac:dyDescent="0.25">
      <c r="C21" t="s">
        <v>76</v>
      </c>
      <c r="D21">
        <f>P10+T10+X10</f>
        <v>107</v>
      </c>
      <c r="G21" s="34" t="s">
        <v>75</v>
      </c>
      <c r="H21" s="34"/>
      <c r="I21" s="33">
        <f>D20+D22</f>
        <v>0</v>
      </c>
      <c r="K21" s="33"/>
      <c r="L21" s="33"/>
    </row>
    <row r="22" spans="3:12" x14ac:dyDescent="0.25">
      <c r="C22" t="s">
        <v>74</v>
      </c>
      <c r="D22">
        <f>R10+V10+Z10</f>
        <v>0</v>
      </c>
      <c r="G22" s="34"/>
      <c r="H22" s="34"/>
      <c r="I22" s="33"/>
      <c r="K22" s="33" t="s">
        <v>73</v>
      </c>
      <c r="L22" s="33">
        <f>I17+I21+I25</f>
        <v>0</v>
      </c>
    </row>
    <row r="23" spans="3:12" x14ac:dyDescent="0.25">
      <c r="C23" t="s">
        <v>72</v>
      </c>
      <c r="D23">
        <f>D12+H12+L12</f>
        <v>77</v>
      </c>
      <c r="G23" s="34" t="s">
        <v>71</v>
      </c>
      <c r="H23" s="33"/>
      <c r="I23" s="33">
        <f>D23+D25</f>
        <v>179</v>
      </c>
      <c r="K23" s="33"/>
      <c r="L23" s="33"/>
    </row>
    <row r="24" spans="3:12" x14ac:dyDescent="0.25">
      <c r="C24" t="s">
        <v>70</v>
      </c>
      <c r="D24">
        <f>F12+J12+N12</f>
        <v>0</v>
      </c>
      <c r="G24" s="33"/>
      <c r="H24" s="33"/>
      <c r="I24" s="33"/>
      <c r="K24" s="33"/>
      <c r="L24" s="33"/>
    </row>
    <row r="25" spans="3:12" x14ac:dyDescent="0.25">
      <c r="C25" t="s">
        <v>69</v>
      </c>
      <c r="D25">
        <f>P12+T12+X12</f>
        <v>102</v>
      </c>
      <c r="G25" s="34" t="s">
        <v>68</v>
      </c>
      <c r="H25" s="33"/>
      <c r="I25" s="33">
        <f>D24+D26</f>
        <v>0</v>
      </c>
      <c r="K25" s="33"/>
      <c r="L25" s="33"/>
    </row>
    <row r="26" spans="3:12" x14ac:dyDescent="0.25">
      <c r="C26" t="s">
        <v>67</v>
      </c>
      <c r="D26">
        <f>R12+V12+Z12</f>
        <v>0</v>
      </c>
      <c r="G26" s="33"/>
      <c r="H26" s="33"/>
      <c r="I26" s="33"/>
      <c r="K26" s="33"/>
      <c r="L26" s="33"/>
    </row>
  </sheetData>
  <mergeCells count="29">
    <mergeCell ref="I19:I20"/>
    <mergeCell ref="G21:H22"/>
    <mergeCell ref="I21:I22"/>
    <mergeCell ref="K22:K26"/>
    <mergeCell ref="L22:L26"/>
    <mergeCell ref="G23:H24"/>
    <mergeCell ref="K15:K21"/>
    <mergeCell ref="C7:C8"/>
    <mergeCell ref="C9:C10"/>
    <mergeCell ref="C11:C12"/>
    <mergeCell ref="G15:H16"/>
    <mergeCell ref="I15:I16"/>
    <mergeCell ref="I23:I24"/>
    <mergeCell ref="G25:H26"/>
    <mergeCell ref="I25:I26"/>
    <mergeCell ref="L15:L21"/>
    <mergeCell ref="G17:H18"/>
    <mergeCell ref="I17:I18"/>
    <mergeCell ref="G19:H20"/>
    <mergeCell ref="C2:AA2"/>
    <mergeCell ref="C4:C5"/>
    <mergeCell ref="D4:N4"/>
    <mergeCell ref="P4:AA4"/>
    <mergeCell ref="D5:G5"/>
    <mergeCell ref="H5:K5"/>
    <mergeCell ref="L5:O5"/>
    <mergeCell ref="P5:S5"/>
    <mergeCell ref="T5:W5"/>
    <mergeCell ref="X5:AA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8FA30-D2E0-4CB8-8E01-CD4EC9D729C6}">
  <dimension ref="C2:AA26"/>
  <sheetViews>
    <sheetView topLeftCell="A7" workbookViewId="0">
      <selection activeCell="U24" sqref="U24"/>
    </sheetView>
  </sheetViews>
  <sheetFormatPr baseColWidth="10" defaultRowHeight="15" x14ac:dyDescent="0.25"/>
  <cols>
    <col min="1" max="1" width="2.5703125" customWidth="1"/>
    <col min="2" max="2" width="3.28515625" customWidth="1"/>
    <col min="3" max="3" width="25.28515625" customWidth="1"/>
    <col min="4" max="4" width="8.28515625" customWidth="1"/>
    <col min="5" max="5" width="7" customWidth="1"/>
    <col min="6" max="6" width="6" customWidth="1"/>
    <col min="7" max="7" width="11.42578125" customWidth="1"/>
    <col min="8" max="8" width="9.5703125" customWidth="1"/>
    <col min="9" max="9" width="7.140625" customWidth="1"/>
    <col min="10" max="10" width="12.5703125" customWidth="1"/>
  </cols>
  <sheetData>
    <row r="2" spans="3:27" x14ac:dyDescent="0.25">
      <c r="C2" s="33" t="s">
        <v>110</v>
      </c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spans="3:27" ht="15.75" thickBot="1" x14ac:dyDescent="0.3"/>
    <row r="4" spans="3:27" ht="15.75" thickBot="1" x14ac:dyDescent="0.3">
      <c r="C4" s="39"/>
      <c r="D4" s="39" t="s">
        <v>103</v>
      </c>
      <c r="E4" s="41"/>
      <c r="F4" s="41"/>
      <c r="G4" s="41"/>
      <c r="H4" s="41"/>
      <c r="I4" s="41"/>
      <c r="J4" s="41"/>
      <c r="K4" s="41"/>
      <c r="L4" s="41"/>
      <c r="M4" s="41"/>
      <c r="N4" s="41"/>
      <c r="O4" s="31"/>
      <c r="P4" s="41" t="s">
        <v>102</v>
      </c>
      <c r="Q4" s="41"/>
      <c r="R4" s="41"/>
      <c r="S4" s="41"/>
      <c r="T4" s="41"/>
      <c r="U4" s="41"/>
      <c r="V4" s="41"/>
      <c r="W4" s="41"/>
      <c r="X4" s="41"/>
      <c r="Y4" s="41"/>
      <c r="Z4" s="41"/>
      <c r="AA4" s="42"/>
    </row>
    <row r="5" spans="3:27" ht="15.75" thickBot="1" x14ac:dyDescent="0.3">
      <c r="C5" s="40"/>
      <c r="D5" s="43" t="s">
        <v>101</v>
      </c>
      <c r="E5" s="44"/>
      <c r="F5" s="44"/>
      <c r="G5" s="44"/>
      <c r="H5" s="43" t="s">
        <v>100</v>
      </c>
      <c r="I5" s="44"/>
      <c r="J5" s="44"/>
      <c r="K5" s="45"/>
      <c r="L5" s="43" t="s">
        <v>99</v>
      </c>
      <c r="M5" s="44"/>
      <c r="N5" s="44"/>
      <c r="O5" s="45"/>
      <c r="P5" s="43" t="s">
        <v>98</v>
      </c>
      <c r="Q5" s="44"/>
      <c r="R5" s="44"/>
      <c r="S5" s="44"/>
      <c r="T5" s="43" t="s">
        <v>97</v>
      </c>
      <c r="U5" s="44"/>
      <c r="V5" s="44"/>
      <c r="W5" s="45"/>
      <c r="X5" s="43" t="s">
        <v>96</v>
      </c>
      <c r="Y5" s="44"/>
      <c r="Z5" s="44"/>
      <c r="AA5" s="45"/>
    </row>
    <row r="6" spans="3:27" ht="30.75" thickBot="1" x14ac:dyDescent="0.3">
      <c r="C6" s="14"/>
      <c r="D6" s="30" t="s">
        <v>95</v>
      </c>
      <c r="E6" s="29" t="s">
        <v>94</v>
      </c>
      <c r="F6" s="28" t="s">
        <v>93</v>
      </c>
      <c r="G6" s="27" t="s">
        <v>92</v>
      </c>
      <c r="H6" s="30" t="s">
        <v>95</v>
      </c>
      <c r="I6" s="29" t="s">
        <v>94</v>
      </c>
      <c r="J6" s="28" t="s">
        <v>93</v>
      </c>
      <c r="K6" s="27" t="s">
        <v>92</v>
      </c>
      <c r="L6" s="25" t="s">
        <v>95</v>
      </c>
      <c r="M6" s="24" t="s">
        <v>94</v>
      </c>
      <c r="N6" s="23" t="s">
        <v>93</v>
      </c>
      <c r="O6" s="26" t="s">
        <v>92</v>
      </c>
      <c r="P6" s="25" t="s">
        <v>95</v>
      </c>
      <c r="Q6" s="24" t="s">
        <v>94</v>
      </c>
      <c r="R6" s="23" t="s">
        <v>93</v>
      </c>
      <c r="S6" s="26" t="s">
        <v>92</v>
      </c>
      <c r="T6" s="25" t="s">
        <v>95</v>
      </c>
      <c r="U6" s="24" t="s">
        <v>94</v>
      </c>
      <c r="V6" s="23" t="s">
        <v>93</v>
      </c>
      <c r="W6" s="26" t="s">
        <v>92</v>
      </c>
      <c r="X6" s="25" t="s">
        <v>95</v>
      </c>
      <c r="Y6" s="24" t="s">
        <v>94</v>
      </c>
      <c r="Z6" s="23" t="s">
        <v>93</v>
      </c>
      <c r="AA6" s="22" t="s">
        <v>92</v>
      </c>
    </row>
    <row r="7" spans="3:27" x14ac:dyDescent="0.25">
      <c r="C7" s="35" t="s">
        <v>91</v>
      </c>
      <c r="D7" s="14">
        <v>73</v>
      </c>
      <c r="E7" s="13" t="s">
        <v>88</v>
      </c>
      <c r="F7" s="13">
        <v>1</v>
      </c>
      <c r="G7" s="10" t="s">
        <v>87</v>
      </c>
      <c r="H7" s="14">
        <v>61</v>
      </c>
      <c r="I7" s="13" t="s">
        <v>88</v>
      </c>
      <c r="J7" s="13">
        <v>1</v>
      </c>
      <c r="K7" s="10" t="s">
        <v>87</v>
      </c>
      <c r="L7" s="12">
        <v>73</v>
      </c>
      <c r="M7" s="11" t="s">
        <v>88</v>
      </c>
      <c r="N7" s="11">
        <v>1</v>
      </c>
      <c r="O7" s="18" t="s">
        <v>87</v>
      </c>
      <c r="P7" s="12">
        <v>73</v>
      </c>
      <c r="Q7" s="11" t="s">
        <v>88</v>
      </c>
      <c r="R7" s="11">
        <v>1</v>
      </c>
      <c r="S7" s="18" t="s">
        <v>87</v>
      </c>
      <c r="T7" s="12" t="s">
        <v>106</v>
      </c>
      <c r="U7" s="11" t="s">
        <v>88</v>
      </c>
      <c r="V7" s="11">
        <v>1</v>
      </c>
      <c r="W7" s="18" t="s">
        <v>87</v>
      </c>
      <c r="X7" s="12">
        <v>76</v>
      </c>
      <c r="Y7" s="11" t="s">
        <v>88</v>
      </c>
      <c r="Z7" s="11">
        <v>1</v>
      </c>
      <c r="AA7" s="18" t="s">
        <v>87</v>
      </c>
    </row>
    <row r="8" spans="3:27" ht="15.75" thickBot="1" x14ac:dyDescent="0.3">
      <c r="C8" s="36"/>
      <c r="D8" s="21">
        <v>31</v>
      </c>
      <c r="E8" s="7">
        <f>D7*F7/D8</f>
        <v>2.3548387096774195</v>
      </c>
      <c r="F8" s="20"/>
      <c r="G8" s="5" t="e">
        <f>D7*F7/F8</f>
        <v>#DIV/0!</v>
      </c>
      <c r="H8" s="9">
        <v>20</v>
      </c>
      <c r="I8" s="7">
        <f>H7*J7/H8</f>
        <v>3.05</v>
      </c>
      <c r="J8" s="6"/>
      <c r="K8" s="5" t="e">
        <f>H7*J7/J8</f>
        <v>#DIV/0!</v>
      </c>
      <c r="L8" s="16">
        <v>31</v>
      </c>
      <c r="M8" s="19">
        <f>73/22</f>
        <v>3.3181818181818183</v>
      </c>
      <c r="N8" s="17"/>
      <c r="O8" s="5" t="e">
        <f>L7*N7/N8</f>
        <v>#DIV/0!</v>
      </c>
      <c r="P8" s="16">
        <v>31</v>
      </c>
      <c r="Q8" s="7">
        <f>P7*R7/P8</f>
        <v>2.3548387096774195</v>
      </c>
      <c r="R8" s="15"/>
      <c r="S8" s="5" t="e">
        <f>P7*R7/R8</f>
        <v>#DIV/0!</v>
      </c>
      <c r="T8" s="16">
        <v>19</v>
      </c>
      <c r="U8" s="7" t="e">
        <f>T7*V7/T8</f>
        <v>#VALUE!</v>
      </c>
      <c r="V8" s="15"/>
      <c r="W8" s="5" t="e">
        <f>T7*V7/V8</f>
        <v>#VALUE!</v>
      </c>
      <c r="X8" s="16">
        <v>28</v>
      </c>
      <c r="Y8" s="7">
        <f>X7*Z7/X8</f>
        <v>2.7142857142857144</v>
      </c>
      <c r="Z8" s="15"/>
      <c r="AA8" s="5" t="e">
        <f>X7*Z7/Z8</f>
        <v>#DIV/0!</v>
      </c>
    </row>
    <row r="9" spans="3:27" x14ac:dyDescent="0.25">
      <c r="C9" s="35" t="s">
        <v>90</v>
      </c>
      <c r="D9" s="14">
        <v>62</v>
      </c>
      <c r="E9" s="13" t="s">
        <v>88</v>
      </c>
      <c r="F9" s="13">
        <v>2</v>
      </c>
      <c r="G9" s="10" t="s">
        <v>87</v>
      </c>
      <c r="H9" s="14">
        <v>61</v>
      </c>
      <c r="I9" s="13" t="s">
        <v>88</v>
      </c>
      <c r="J9" s="13">
        <v>1.3</v>
      </c>
      <c r="K9" s="10" t="s">
        <v>87</v>
      </c>
      <c r="L9" s="12">
        <v>69</v>
      </c>
      <c r="M9" s="11" t="s">
        <v>88</v>
      </c>
      <c r="N9" s="11">
        <v>2</v>
      </c>
      <c r="O9" s="10" t="s">
        <v>87</v>
      </c>
      <c r="P9" s="12">
        <v>69</v>
      </c>
      <c r="Q9" s="11" t="s">
        <v>88</v>
      </c>
      <c r="R9" s="11">
        <v>2</v>
      </c>
      <c r="S9" s="10" t="s">
        <v>87</v>
      </c>
      <c r="T9" s="12">
        <v>57</v>
      </c>
      <c r="U9" s="11" t="s">
        <v>88</v>
      </c>
      <c r="V9" s="11">
        <v>1.3</v>
      </c>
      <c r="W9" s="10" t="s">
        <v>87</v>
      </c>
      <c r="X9" s="12">
        <v>70</v>
      </c>
      <c r="Y9" s="11" t="s">
        <v>88</v>
      </c>
      <c r="Z9" s="11">
        <v>1</v>
      </c>
      <c r="AA9" s="18" t="s">
        <v>87</v>
      </c>
    </row>
    <row r="10" spans="3:27" ht="15.75" thickBot="1" x14ac:dyDescent="0.3">
      <c r="C10" s="36"/>
      <c r="D10" s="9">
        <v>26</v>
      </c>
      <c r="E10" s="7">
        <f>D9*F9/D10</f>
        <v>4.7692307692307692</v>
      </c>
      <c r="F10" s="6"/>
      <c r="G10" s="5" t="e">
        <f>D9*F9/F10</f>
        <v>#DIV/0!</v>
      </c>
      <c r="H10" s="9">
        <v>26</v>
      </c>
      <c r="I10" s="7">
        <f>H9*J9/H10</f>
        <v>3.05</v>
      </c>
      <c r="J10" s="8"/>
      <c r="K10" s="5" t="e">
        <f>H9*J9/J10</f>
        <v>#DIV/0!</v>
      </c>
      <c r="L10" s="16">
        <v>30</v>
      </c>
      <c r="M10" s="7">
        <f>L9*N9/L10</f>
        <v>4.5999999999999996</v>
      </c>
      <c r="N10" s="15"/>
      <c r="O10" s="5" t="e">
        <f>L9*N9/N10</f>
        <v>#DIV/0!</v>
      </c>
      <c r="P10" s="16">
        <v>31</v>
      </c>
      <c r="Q10" s="7">
        <f>P9*R9/P10</f>
        <v>4.4516129032258061</v>
      </c>
      <c r="R10" s="17"/>
      <c r="S10" s="5" t="e">
        <f>P9*R9/R10</f>
        <v>#DIV/0!</v>
      </c>
      <c r="T10" s="16">
        <v>21</v>
      </c>
      <c r="U10" s="7">
        <f>T9*V9/T10</f>
        <v>3.5285714285714289</v>
      </c>
      <c r="V10" s="15"/>
      <c r="W10" s="5" t="e">
        <f>T9*V9/V10</f>
        <v>#DIV/0!</v>
      </c>
      <c r="X10" s="16">
        <v>24</v>
      </c>
      <c r="Y10" s="7">
        <f>X9*Z9/X10</f>
        <v>2.9166666666666665</v>
      </c>
      <c r="Z10" s="15"/>
      <c r="AA10" s="5" t="e">
        <f>X9*Z9/Z10</f>
        <v>#DIV/0!</v>
      </c>
    </row>
    <row r="11" spans="3:27" x14ac:dyDescent="0.25">
      <c r="C11" s="37" t="s">
        <v>89</v>
      </c>
      <c r="D11" s="14">
        <v>20</v>
      </c>
      <c r="E11" s="13" t="s">
        <v>88</v>
      </c>
      <c r="F11" s="13">
        <v>2.5</v>
      </c>
      <c r="G11" s="10" t="s">
        <v>87</v>
      </c>
      <c r="H11" s="14">
        <v>56</v>
      </c>
      <c r="I11" s="13" t="s">
        <v>88</v>
      </c>
      <c r="J11" s="13">
        <v>2.5</v>
      </c>
      <c r="K11" s="10" t="s">
        <v>87</v>
      </c>
      <c r="L11" s="11">
        <v>68</v>
      </c>
      <c r="M11" s="11" t="s">
        <v>88</v>
      </c>
      <c r="N11" s="11">
        <v>2.5</v>
      </c>
      <c r="O11" s="10" t="s">
        <v>87</v>
      </c>
      <c r="P11" s="12">
        <v>66</v>
      </c>
      <c r="Q11" s="11" t="s">
        <v>88</v>
      </c>
      <c r="R11" s="11">
        <v>2.5</v>
      </c>
      <c r="S11" s="10" t="s">
        <v>87</v>
      </c>
      <c r="T11" s="12">
        <v>59</v>
      </c>
      <c r="U11" s="11" t="s">
        <v>88</v>
      </c>
      <c r="V11" s="11">
        <v>2.5</v>
      </c>
      <c r="W11" s="10" t="s">
        <v>87</v>
      </c>
      <c r="X11" s="12">
        <v>64</v>
      </c>
      <c r="Y11" s="11" t="s">
        <v>88</v>
      </c>
      <c r="Z11" s="11">
        <v>2.5</v>
      </c>
      <c r="AA11" s="10" t="s">
        <v>87</v>
      </c>
    </row>
    <row r="12" spans="3:27" ht="15.75" thickBot="1" x14ac:dyDescent="0.3">
      <c r="C12" s="38"/>
      <c r="D12" s="9">
        <v>9</v>
      </c>
      <c r="E12" s="7">
        <f>D11*F11/D12</f>
        <v>5.5555555555555554</v>
      </c>
      <c r="F12" s="6"/>
      <c r="G12" s="5" t="e">
        <f>D11*F11/F12</f>
        <v>#DIV/0!</v>
      </c>
      <c r="H12" s="9">
        <v>18</v>
      </c>
      <c r="I12" s="7">
        <f>H11*J11/H12</f>
        <v>7.7777777777777777</v>
      </c>
      <c r="J12" s="6"/>
      <c r="K12" s="5" t="e">
        <f>H11*J11/J12</f>
        <v>#DIV/0!</v>
      </c>
      <c r="L12" s="8">
        <v>30</v>
      </c>
      <c r="M12" s="7">
        <f>L11*N11/L12</f>
        <v>5.666666666666667</v>
      </c>
      <c r="N12" s="6"/>
      <c r="O12" s="5" t="e">
        <f>L11*N11/N12</f>
        <v>#DIV/0!</v>
      </c>
      <c r="P12" s="6">
        <v>26</v>
      </c>
      <c r="Q12" s="7">
        <f>P11*R11/P12</f>
        <v>6.3461538461538458</v>
      </c>
      <c r="R12" s="6"/>
      <c r="S12" s="5" t="e">
        <f>P11*R11/R12</f>
        <v>#DIV/0!</v>
      </c>
      <c r="T12" s="6">
        <v>19</v>
      </c>
      <c r="U12" s="7">
        <f>T11*V11/T12</f>
        <v>7.7631578947368425</v>
      </c>
      <c r="V12" s="6"/>
      <c r="W12" s="5" t="e">
        <f>T11*V11/V12</f>
        <v>#DIV/0!</v>
      </c>
      <c r="X12" s="6">
        <v>25</v>
      </c>
      <c r="Y12" s="7">
        <f>X11*Z11/X12</f>
        <v>6.4</v>
      </c>
      <c r="Z12" s="6"/>
      <c r="AA12" s="5" t="e">
        <f>X11*Z11/Z12</f>
        <v>#DIV/0!</v>
      </c>
    </row>
    <row r="15" spans="3:27" ht="15" customHeight="1" x14ac:dyDescent="0.25">
      <c r="C15" t="s">
        <v>86</v>
      </c>
      <c r="D15">
        <f>D8+H8+L8</f>
        <v>82</v>
      </c>
      <c r="G15" s="34" t="s">
        <v>85</v>
      </c>
      <c r="H15" s="34"/>
      <c r="I15" s="33">
        <f>D15+D17</f>
        <v>160</v>
      </c>
      <c r="K15" s="33" t="s">
        <v>84</v>
      </c>
      <c r="L15" s="33">
        <f>I15+I19+I23</f>
        <v>445</v>
      </c>
    </row>
    <row r="16" spans="3:27" x14ac:dyDescent="0.25">
      <c r="C16" t="s">
        <v>83</v>
      </c>
      <c r="D16">
        <f>F8+J8+N8</f>
        <v>0</v>
      </c>
      <c r="G16" s="34"/>
      <c r="H16" s="34"/>
      <c r="I16" s="33"/>
      <c r="K16" s="33"/>
      <c r="L16" s="33"/>
    </row>
    <row r="17" spans="3:12" x14ac:dyDescent="0.25">
      <c r="C17" t="s">
        <v>82</v>
      </c>
      <c r="D17">
        <f>P8+T8+X8</f>
        <v>78</v>
      </c>
      <c r="G17" s="34" t="s">
        <v>81</v>
      </c>
      <c r="H17" s="34"/>
      <c r="I17" s="33">
        <f>D16+D18</f>
        <v>0</v>
      </c>
      <c r="K17" s="33"/>
      <c r="L17" s="33"/>
    </row>
    <row r="18" spans="3:12" x14ac:dyDescent="0.25">
      <c r="C18" t="s">
        <v>80</v>
      </c>
      <c r="D18">
        <f>R8+V8+Z8</f>
        <v>0</v>
      </c>
      <c r="G18" s="34"/>
      <c r="H18" s="34"/>
      <c r="I18" s="33"/>
      <c r="K18" s="33"/>
      <c r="L18" s="33"/>
    </row>
    <row r="19" spans="3:12" ht="15" customHeight="1" x14ac:dyDescent="0.25">
      <c r="C19" t="s">
        <v>79</v>
      </c>
      <c r="D19">
        <f>D10+H10+L10</f>
        <v>82</v>
      </c>
      <c r="G19" s="34" t="s">
        <v>78</v>
      </c>
      <c r="H19" s="34"/>
      <c r="I19" s="33">
        <f>D19+D21</f>
        <v>158</v>
      </c>
      <c r="K19" s="33"/>
      <c r="L19" s="33"/>
    </row>
    <row r="20" spans="3:12" x14ac:dyDescent="0.25">
      <c r="C20" t="s">
        <v>77</v>
      </c>
      <c r="D20">
        <f>F10+J10+N10</f>
        <v>0</v>
      </c>
      <c r="G20" s="34"/>
      <c r="H20" s="34"/>
      <c r="I20" s="33"/>
      <c r="K20" s="33"/>
      <c r="L20" s="33"/>
    </row>
    <row r="21" spans="3:12" x14ac:dyDescent="0.25">
      <c r="C21" t="s">
        <v>76</v>
      </c>
      <c r="D21">
        <f>P10+T10+X10</f>
        <v>76</v>
      </c>
      <c r="G21" s="34" t="s">
        <v>75</v>
      </c>
      <c r="H21" s="34"/>
      <c r="I21" s="33">
        <f>D20+D22</f>
        <v>0</v>
      </c>
      <c r="K21" s="33"/>
      <c r="L21" s="33"/>
    </row>
    <row r="22" spans="3:12" x14ac:dyDescent="0.25">
      <c r="C22" t="s">
        <v>74</v>
      </c>
      <c r="D22">
        <f>R10+V10+Z10</f>
        <v>0</v>
      </c>
      <c r="G22" s="34"/>
      <c r="H22" s="34"/>
      <c r="I22" s="33"/>
      <c r="K22" s="33" t="s">
        <v>73</v>
      </c>
      <c r="L22" s="33">
        <f>I17+I21+I25</f>
        <v>0</v>
      </c>
    </row>
    <row r="23" spans="3:12" x14ac:dyDescent="0.25">
      <c r="C23" t="s">
        <v>72</v>
      </c>
      <c r="D23">
        <f>D12+H12+L12</f>
        <v>57</v>
      </c>
      <c r="G23" s="34" t="s">
        <v>71</v>
      </c>
      <c r="H23" s="33"/>
      <c r="I23" s="33">
        <f>D23+D25</f>
        <v>127</v>
      </c>
      <c r="K23" s="33"/>
      <c r="L23" s="33"/>
    </row>
    <row r="24" spans="3:12" x14ac:dyDescent="0.25">
      <c r="C24" t="s">
        <v>70</v>
      </c>
      <c r="D24">
        <f>F12+J12+N12</f>
        <v>0</v>
      </c>
      <c r="G24" s="33"/>
      <c r="H24" s="33"/>
      <c r="I24" s="33"/>
      <c r="K24" s="33"/>
      <c r="L24" s="33"/>
    </row>
    <row r="25" spans="3:12" x14ac:dyDescent="0.25">
      <c r="C25" t="s">
        <v>69</v>
      </c>
      <c r="D25">
        <f>P12+T12+X12</f>
        <v>70</v>
      </c>
      <c r="G25" s="34" t="s">
        <v>68</v>
      </c>
      <c r="H25" s="33"/>
      <c r="I25" s="33">
        <f>D24+D26</f>
        <v>0</v>
      </c>
      <c r="K25" s="33"/>
      <c r="L25" s="33"/>
    </row>
    <row r="26" spans="3:12" x14ac:dyDescent="0.25">
      <c r="C26" t="s">
        <v>67</v>
      </c>
      <c r="D26">
        <f>R12+V12+Z12</f>
        <v>0</v>
      </c>
      <c r="G26" s="33"/>
      <c r="H26" s="33"/>
      <c r="I26" s="33"/>
      <c r="K26" s="33"/>
      <c r="L26" s="33"/>
    </row>
  </sheetData>
  <mergeCells count="29">
    <mergeCell ref="C2:AA2"/>
    <mergeCell ref="C4:C5"/>
    <mergeCell ref="D4:N4"/>
    <mergeCell ref="P4:AA4"/>
    <mergeCell ref="D5:G5"/>
    <mergeCell ref="H5:K5"/>
    <mergeCell ref="L5:O5"/>
    <mergeCell ref="P5:S5"/>
    <mergeCell ref="T5:W5"/>
    <mergeCell ref="X5:AA5"/>
    <mergeCell ref="C7:C8"/>
    <mergeCell ref="C9:C10"/>
    <mergeCell ref="C11:C12"/>
    <mergeCell ref="G15:H16"/>
    <mergeCell ref="I15:I16"/>
    <mergeCell ref="L22:L26"/>
    <mergeCell ref="G23:H24"/>
    <mergeCell ref="K15:K21"/>
    <mergeCell ref="G25:H26"/>
    <mergeCell ref="I25:I26"/>
    <mergeCell ref="L15:L21"/>
    <mergeCell ref="G17:H18"/>
    <mergeCell ref="I17:I18"/>
    <mergeCell ref="G19:H20"/>
    <mergeCell ref="I19:I20"/>
    <mergeCell ref="G21:H22"/>
    <mergeCell ref="I21:I22"/>
    <mergeCell ref="K22:K26"/>
    <mergeCell ref="I23:I2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FE63-6E76-4FF3-B4A4-3CFEB55E63E8}">
  <dimension ref="C1:AA26"/>
  <sheetViews>
    <sheetView topLeftCell="A4" workbookViewId="0">
      <selection activeCell="D15" sqref="D15"/>
    </sheetView>
  </sheetViews>
  <sheetFormatPr baseColWidth="10" defaultRowHeight="15" x14ac:dyDescent="0.25"/>
  <cols>
    <col min="1" max="1" width="2.5703125" customWidth="1"/>
    <col min="2" max="2" width="3.28515625" customWidth="1"/>
    <col min="3" max="3" width="25.28515625" customWidth="1"/>
    <col min="4" max="4" width="8.28515625" customWidth="1"/>
    <col min="5" max="5" width="7" customWidth="1"/>
    <col min="6" max="6" width="6" customWidth="1"/>
    <col min="7" max="7" width="11.42578125" customWidth="1"/>
    <col min="8" max="8" width="9.5703125" customWidth="1"/>
    <col min="9" max="9" width="7.140625" customWidth="1"/>
    <col min="10" max="10" width="12.5703125" customWidth="1"/>
  </cols>
  <sheetData>
    <row r="1" spans="3:27" x14ac:dyDescent="0.25">
      <c r="C1" t="s">
        <v>112</v>
      </c>
    </row>
    <row r="2" spans="3:27" x14ac:dyDescent="0.25">
      <c r="C2" s="33" t="s">
        <v>111</v>
      </c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spans="3:27" ht="15.75" thickBot="1" x14ac:dyDescent="0.3"/>
    <row r="4" spans="3:27" ht="15.75" thickBot="1" x14ac:dyDescent="0.3">
      <c r="C4" s="39"/>
      <c r="D4" s="39" t="s">
        <v>103</v>
      </c>
      <c r="E4" s="41"/>
      <c r="F4" s="41"/>
      <c r="G4" s="41"/>
      <c r="H4" s="41"/>
      <c r="I4" s="41"/>
      <c r="J4" s="41"/>
      <c r="K4" s="41"/>
      <c r="L4" s="41"/>
      <c r="M4" s="41"/>
      <c r="N4" s="41"/>
      <c r="O4" s="31"/>
      <c r="P4" s="41" t="s">
        <v>102</v>
      </c>
      <c r="Q4" s="41"/>
      <c r="R4" s="41"/>
      <c r="S4" s="41"/>
      <c r="T4" s="41"/>
      <c r="U4" s="41"/>
      <c r="V4" s="41"/>
      <c r="W4" s="41"/>
      <c r="X4" s="41"/>
      <c r="Y4" s="41"/>
      <c r="Z4" s="41"/>
      <c r="AA4" s="42"/>
    </row>
    <row r="5" spans="3:27" ht="15.75" thickBot="1" x14ac:dyDescent="0.3">
      <c r="C5" s="40"/>
      <c r="D5" s="43" t="s">
        <v>101</v>
      </c>
      <c r="E5" s="44"/>
      <c r="F5" s="44"/>
      <c r="G5" s="44"/>
      <c r="H5" s="43" t="s">
        <v>100</v>
      </c>
      <c r="I5" s="44"/>
      <c r="J5" s="44"/>
      <c r="K5" s="45"/>
      <c r="L5" s="43" t="s">
        <v>99</v>
      </c>
      <c r="M5" s="44"/>
      <c r="N5" s="44"/>
      <c r="O5" s="45"/>
      <c r="P5" s="43" t="s">
        <v>98</v>
      </c>
      <c r="Q5" s="44"/>
      <c r="R5" s="44"/>
      <c r="S5" s="44"/>
      <c r="T5" s="43" t="s">
        <v>97</v>
      </c>
      <c r="U5" s="44"/>
      <c r="V5" s="44"/>
      <c r="W5" s="45"/>
      <c r="X5" s="43" t="s">
        <v>96</v>
      </c>
      <c r="Y5" s="44"/>
      <c r="Z5" s="44"/>
      <c r="AA5" s="45"/>
    </row>
    <row r="6" spans="3:27" ht="30.75" thickBot="1" x14ac:dyDescent="0.3">
      <c r="C6" s="14"/>
      <c r="D6" s="30" t="s">
        <v>95</v>
      </c>
      <c r="E6" s="29" t="s">
        <v>94</v>
      </c>
      <c r="F6" s="28" t="s">
        <v>93</v>
      </c>
      <c r="G6" s="27" t="s">
        <v>92</v>
      </c>
      <c r="H6" s="30" t="s">
        <v>95</v>
      </c>
      <c r="I6" s="29" t="s">
        <v>94</v>
      </c>
      <c r="J6" s="28" t="s">
        <v>93</v>
      </c>
      <c r="K6" s="27" t="s">
        <v>92</v>
      </c>
      <c r="L6" s="25" t="s">
        <v>95</v>
      </c>
      <c r="M6" s="24" t="s">
        <v>94</v>
      </c>
      <c r="N6" s="23" t="s">
        <v>93</v>
      </c>
      <c r="O6" s="26" t="s">
        <v>92</v>
      </c>
      <c r="P6" s="25" t="s">
        <v>95</v>
      </c>
      <c r="Q6" s="24" t="s">
        <v>94</v>
      </c>
      <c r="R6" s="23" t="s">
        <v>93</v>
      </c>
      <c r="S6" s="26" t="s">
        <v>92</v>
      </c>
      <c r="T6" s="25" t="s">
        <v>95</v>
      </c>
      <c r="U6" s="24" t="s">
        <v>94</v>
      </c>
      <c r="V6" s="23" t="s">
        <v>93</v>
      </c>
      <c r="W6" s="26" t="s">
        <v>92</v>
      </c>
      <c r="X6" s="25" t="s">
        <v>95</v>
      </c>
      <c r="Y6" s="24" t="s">
        <v>94</v>
      </c>
      <c r="Z6" s="23" t="s">
        <v>93</v>
      </c>
      <c r="AA6" s="22" t="s">
        <v>92</v>
      </c>
    </row>
    <row r="7" spans="3:27" x14ac:dyDescent="0.25">
      <c r="C7" s="35" t="s">
        <v>91</v>
      </c>
      <c r="D7" s="14">
        <v>73</v>
      </c>
      <c r="E7" s="13" t="s">
        <v>88</v>
      </c>
      <c r="F7" s="13">
        <v>1</v>
      </c>
      <c r="G7" s="10" t="s">
        <v>87</v>
      </c>
      <c r="H7" s="14">
        <v>61</v>
      </c>
      <c r="I7" s="13" t="s">
        <v>88</v>
      </c>
      <c r="J7" s="13">
        <v>1</v>
      </c>
      <c r="K7" s="10" t="s">
        <v>87</v>
      </c>
      <c r="L7" s="12">
        <v>73</v>
      </c>
      <c r="M7" s="11" t="s">
        <v>88</v>
      </c>
      <c r="N7" s="11">
        <v>1</v>
      </c>
      <c r="O7" s="18" t="s">
        <v>87</v>
      </c>
      <c r="P7" s="12">
        <v>73</v>
      </c>
      <c r="Q7" s="11" t="s">
        <v>88</v>
      </c>
      <c r="R7" s="11">
        <v>1</v>
      </c>
      <c r="S7" s="18" t="s">
        <v>87</v>
      </c>
      <c r="T7" s="12" t="s">
        <v>106</v>
      </c>
      <c r="U7" s="11" t="s">
        <v>88</v>
      </c>
      <c r="V7" s="11">
        <v>1</v>
      </c>
      <c r="W7" s="18" t="s">
        <v>87</v>
      </c>
      <c r="X7" s="12">
        <v>76</v>
      </c>
      <c r="Y7" s="11" t="s">
        <v>88</v>
      </c>
      <c r="Z7" s="11">
        <v>1</v>
      </c>
      <c r="AA7" s="18" t="s">
        <v>87</v>
      </c>
    </row>
    <row r="8" spans="3:27" ht="15.75" thickBot="1" x14ac:dyDescent="0.3">
      <c r="C8" s="36"/>
      <c r="D8" s="21">
        <v>21</v>
      </c>
      <c r="E8" s="7">
        <f>D7*F7/D8</f>
        <v>3.4761904761904763</v>
      </c>
      <c r="F8" s="20">
        <v>42</v>
      </c>
      <c r="G8" s="5">
        <f>D7*F7/F8</f>
        <v>1.7380952380952381</v>
      </c>
      <c r="H8" s="9">
        <v>19</v>
      </c>
      <c r="I8" s="7">
        <f>H7*J7/H8</f>
        <v>3.2105263157894739</v>
      </c>
      <c r="J8" s="6">
        <v>38</v>
      </c>
      <c r="K8" s="5">
        <f>H7*J7/J8</f>
        <v>1.6052631578947369</v>
      </c>
      <c r="L8" s="16">
        <v>23</v>
      </c>
      <c r="M8" s="19">
        <f>73/22</f>
        <v>3.3181818181818183</v>
      </c>
      <c r="N8" s="17">
        <v>44</v>
      </c>
      <c r="O8" s="5">
        <f>L7*N7/N8</f>
        <v>1.6590909090909092</v>
      </c>
      <c r="P8" s="16">
        <v>22</v>
      </c>
      <c r="Q8" s="7">
        <f>P7*R7/P8</f>
        <v>3.3181818181818183</v>
      </c>
      <c r="R8" s="15">
        <v>44</v>
      </c>
      <c r="S8" s="5">
        <f>P7*R7/R8</f>
        <v>1.6590909090909092</v>
      </c>
      <c r="T8" s="16">
        <v>19</v>
      </c>
      <c r="U8" s="7" t="e">
        <f>T7*V7/T8</f>
        <v>#VALUE!</v>
      </c>
      <c r="V8" s="15">
        <v>38</v>
      </c>
      <c r="W8" s="5" t="e">
        <f>T7*V7/V8</f>
        <v>#VALUE!</v>
      </c>
      <c r="X8" s="16">
        <v>21</v>
      </c>
      <c r="Y8" s="7">
        <f>X7*Z7/X8</f>
        <v>3.6190476190476191</v>
      </c>
      <c r="Z8" s="15">
        <v>42</v>
      </c>
      <c r="AA8" s="5">
        <f>X7*Z7/Z8</f>
        <v>1.8095238095238095</v>
      </c>
    </row>
    <row r="9" spans="3:27" x14ac:dyDescent="0.25">
      <c r="C9" s="35" t="s">
        <v>90</v>
      </c>
      <c r="D9" s="14">
        <v>62</v>
      </c>
      <c r="E9" s="13" t="s">
        <v>88</v>
      </c>
      <c r="F9" s="13">
        <v>2</v>
      </c>
      <c r="G9" s="10" t="s">
        <v>87</v>
      </c>
      <c r="H9" s="14">
        <v>61</v>
      </c>
      <c r="I9" s="13" t="s">
        <v>88</v>
      </c>
      <c r="J9" s="13">
        <v>1.3</v>
      </c>
      <c r="K9" s="10" t="s">
        <v>87</v>
      </c>
      <c r="L9" s="12">
        <v>69</v>
      </c>
      <c r="M9" s="11" t="s">
        <v>88</v>
      </c>
      <c r="N9" s="11">
        <v>2</v>
      </c>
      <c r="O9" s="10" t="s">
        <v>87</v>
      </c>
      <c r="P9" s="12">
        <v>69</v>
      </c>
      <c r="Q9" s="11" t="s">
        <v>88</v>
      </c>
      <c r="R9" s="11">
        <v>2</v>
      </c>
      <c r="S9" s="10" t="s">
        <v>87</v>
      </c>
      <c r="T9" s="12">
        <v>57</v>
      </c>
      <c r="U9" s="11" t="s">
        <v>88</v>
      </c>
      <c r="V9" s="11">
        <v>1.3</v>
      </c>
      <c r="W9" s="10" t="s">
        <v>87</v>
      </c>
      <c r="X9" s="12">
        <v>70</v>
      </c>
      <c r="Y9" s="11" t="s">
        <v>88</v>
      </c>
      <c r="Z9" s="11">
        <v>1</v>
      </c>
      <c r="AA9" s="18" t="s">
        <v>87</v>
      </c>
    </row>
    <row r="10" spans="3:27" ht="15.75" thickBot="1" x14ac:dyDescent="0.3">
      <c r="C10" s="36"/>
      <c r="D10" s="9">
        <v>21</v>
      </c>
      <c r="E10" s="7">
        <f>D9*F9/D10</f>
        <v>5.9047619047619051</v>
      </c>
      <c r="F10" s="6">
        <v>42</v>
      </c>
      <c r="G10" s="5">
        <f>D9*F9/F10</f>
        <v>2.9523809523809526</v>
      </c>
      <c r="H10" s="9">
        <v>17</v>
      </c>
      <c r="I10" s="7">
        <f>H9*J9/H10</f>
        <v>4.6647058823529406</v>
      </c>
      <c r="J10" s="8">
        <v>34</v>
      </c>
      <c r="K10" s="5">
        <f>H9*J9/J10</f>
        <v>2.3323529411764703</v>
      </c>
      <c r="L10" s="16">
        <v>25</v>
      </c>
      <c r="M10" s="7">
        <f>L9*N9/L10</f>
        <v>5.52</v>
      </c>
      <c r="N10" s="15">
        <v>50</v>
      </c>
      <c r="O10" s="5">
        <f>L9*N9/N10</f>
        <v>2.76</v>
      </c>
      <c r="P10" s="16">
        <v>23</v>
      </c>
      <c r="Q10" s="7">
        <f>P9*R9/P10</f>
        <v>6</v>
      </c>
      <c r="R10" s="17">
        <v>46</v>
      </c>
      <c r="S10" s="5">
        <f>P9*R9/R10</f>
        <v>3</v>
      </c>
      <c r="T10" s="16">
        <v>18</v>
      </c>
      <c r="U10" s="7">
        <f>T9*V9/T10</f>
        <v>4.1166666666666671</v>
      </c>
      <c r="V10" s="15">
        <v>36</v>
      </c>
      <c r="W10" s="5">
        <f>T9*V9/V10</f>
        <v>2.0583333333333336</v>
      </c>
      <c r="X10" s="16">
        <v>18</v>
      </c>
      <c r="Y10" s="7">
        <f>X9*Z9/X10</f>
        <v>3.8888888888888888</v>
      </c>
      <c r="Z10" s="15">
        <v>36</v>
      </c>
      <c r="AA10" s="5">
        <f>X9*Z9/Z10</f>
        <v>1.9444444444444444</v>
      </c>
    </row>
    <row r="11" spans="3:27" x14ac:dyDescent="0.25">
      <c r="C11" s="37" t="s">
        <v>89</v>
      </c>
      <c r="D11" s="14">
        <v>20</v>
      </c>
      <c r="E11" s="13" t="s">
        <v>88</v>
      </c>
      <c r="F11" s="13">
        <v>2.5</v>
      </c>
      <c r="G11" s="10" t="s">
        <v>87</v>
      </c>
      <c r="H11" s="14">
        <v>56</v>
      </c>
      <c r="I11" s="13" t="s">
        <v>88</v>
      </c>
      <c r="J11" s="13">
        <v>2.5</v>
      </c>
      <c r="K11" s="10" t="s">
        <v>87</v>
      </c>
      <c r="L11" s="11">
        <v>68</v>
      </c>
      <c r="M11" s="11" t="s">
        <v>88</v>
      </c>
      <c r="N11" s="11">
        <v>2.5</v>
      </c>
      <c r="O11" s="10" t="s">
        <v>87</v>
      </c>
      <c r="P11" s="12">
        <v>66</v>
      </c>
      <c r="Q11" s="11" t="s">
        <v>88</v>
      </c>
      <c r="R11" s="11">
        <v>2.5</v>
      </c>
      <c r="S11" s="10" t="s">
        <v>87</v>
      </c>
      <c r="T11" s="12">
        <v>59</v>
      </c>
      <c r="U11" s="11" t="s">
        <v>88</v>
      </c>
      <c r="V11" s="11">
        <v>2.5</v>
      </c>
      <c r="W11" s="10" t="s">
        <v>87</v>
      </c>
      <c r="X11" s="12">
        <v>64</v>
      </c>
      <c r="Y11" s="11" t="s">
        <v>88</v>
      </c>
      <c r="Z11" s="11">
        <v>2.5</v>
      </c>
      <c r="AA11" s="10" t="s">
        <v>87</v>
      </c>
    </row>
    <row r="12" spans="3:27" ht="15.75" thickBot="1" x14ac:dyDescent="0.3">
      <c r="C12" s="38"/>
      <c r="D12" s="9">
        <v>4</v>
      </c>
      <c r="E12" s="7">
        <f>D11*F11/D12</f>
        <v>12.5</v>
      </c>
      <c r="F12" s="6">
        <v>8</v>
      </c>
      <c r="G12" s="5">
        <f>D11*F11/F12</f>
        <v>6.25</v>
      </c>
      <c r="H12" s="9">
        <v>12</v>
      </c>
      <c r="I12" s="7">
        <f>H11*J11/H12</f>
        <v>11.666666666666666</v>
      </c>
      <c r="J12" s="6">
        <v>24</v>
      </c>
      <c r="K12" s="5">
        <f>H11*J11/J12</f>
        <v>5.833333333333333</v>
      </c>
      <c r="L12" s="8">
        <v>24</v>
      </c>
      <c r="M12" s="7">
        <f>L11*N11/L12</f>
        <v>7.083333333333333</v>
      </c>
      <c r="N12" s="6">
        <v>48</v>
      </c>
      <c r="O12" s="5">
        <f>L11*N11/N12</f>
        <v>3.5416666666666665</v>
      </c>
      <c r="P12" s="6">
        <v>22</v>
      </c>
      <c r="Q12" s="7">
        <f>P11*R11/P12</f>
        <v>7.5</v>
      </c>
      <c r="R12" s="6">
        <v>44</v>
      </c>
      <c r="S12" s="5">
        <f>P11*R11/R12</f>
        <v>3.75</v>
      </c>
      <c r="T12" s="6">
        <v>18</v>
      </c>
      <c r="U12" s="7">
        <f>T11*V11/T12</f>
        <v>8.1944444444444446</v>
      </c>
      <c r="V12" s="6">
        <v>36</v>
      </c>
      <c r="W12" s="5">
        <f>T11*V11/V12</f>
        <v>4.0972222222222223</v>
      </c>
      <c r="X12" s="6">
        <v>18</v>
      </c>
      <c r="Y12" s="7">
        <f>X11*Z11/X12</f>
        <v>8.8888888888888893</v>
      </c>
      <c r="Z12" s="6">
        <v>36</v>
      </c>
      <c r="AA12" s="5">
        <f>X11*Z11/Z12</f>
        <v>4.4444444444444446</v>
      </c>
    </row>
    <row r="15" spans="3:27" ht="15" customHeight="1" x14ac:dyDescent="0.25">
      <c r="C15" t="s">
        <v>86</v>
      </c>
      <c r="D15">
        <f>D8+H8+L8</f>
        <v>63</v>
      </c>
      <c r="G15" s="34" t="s">
        <v>85</v>
      </c>
      <c r="H15" s="34"/>
      <c r="I15" s="33">
        <f>D15+D17</f>
        <v>125</v>
      </c>
      <c r="K15" s="33" t="s">
        <v>84</v>
      </c>
      <c r="L15" s="33">
        <f>I15+I19+I23</f>
        <v>345</v>
      </c>
    </row>
    <row r="16" spans="3:27" x14ac:dyDescent="0.25">
      <c r="C16" t="s">
        <v>83</v>
      </c>
      <c r="D16">
        <f>F8+J8+N8</f>
        <v>124</v>
      </c>
      <c r="G16" s="34"/>
      <c r="H16" s="34"/>
      <c r="I16" s="33"/>
      <c r="K16" s="33"/>
      <c r="L16" s="33"/>
    </row>
    <row r="17" spans="3:12" x14ac:dyDescent="0.25">
      <c r="C17" t="s">
        <v>82</v>
      </c>
      <c r="D17">
        <f>P8+T8+X8</f>
        <v>62</v>
      </c>
      <c r="G17" s="34" t="s">
        <v>81</v>
      </c>
      <c r="H17" s="34"/>
      <c r="I17" s="33">
        <f>D16+D18</f>
        <v>248</v>
      </c>
      <c r="K17" s="33"/>
      <c r="L17" s="33"/>
    </row>
    <row r="18" spans="3:12" x14ac:dyDescent="0.25">
      <c r="C18" t="s">
        <v>80</v>
      </c>
      <c r="D18">
        <f>R8+V8+Z8</f>
        <v>124</v>
      </c>
      <c r="G18" s="34"/>
      <c r="H18" s="34"/>
      <c r="I18" s="33"/>
      <c r="K18" s="33"/>
      <c r="L18" s="33"/>
    </row>
    <row r="19" spans="3:12" ht="15" customHeight="1" x14ac:dyDescent="0.25">
      <c r="C19" t="s">
        <v>79</v>
      </c>
      <c r="D19">
        <f>D10+H10+L10</f>
        <v>63</v>
      </c>
      <c r="G19" s="34" t="s">
        <v>78</v>
      </c>
      <c r="H19" s="34"/>
      <c r="I19" s="33">
        <f>D19+D21</f>
        <v>122</v>
      </c>
      <c r="K19" s="33"/>
      <c r="L19" s="33"/>
    </row>
    <row r="20" spans="3:12" x14ac:dyDescent="0.25">
      <c r="C20" t="s">
        <v>77</v>
      </c>
      <c r="D20">
        <f>F10+J10+N10</f>
        <v>126</v>
      </c>
      <c r="G20" s="34"/>
      <c r="H20" s="34"/>
      <c r="I20" s="33"/>
      <c r="K20" s="33"/>
      <c r="L20" s="33"/>
    </row>
    <row r="21" spans="3:12" x14ac:dyDescent="0.25">
      <c r="C21" t="s">
        <v>76</v>
      </c>
      <c r="D21">
        <f>P10+T10+X10</f>
        <v>59</v>
      </c>
      <c r="G21" s="34" t="s">
        <v>75</v>
      </c>
      <c r="H21" s="34"/>
      <c r="I21" s="33">
        <f>D20+D22</f>
        <v>244</v>
      </c>
      <c r="K21" s="33"/>
      <c r="L21" s="33"/>
    </row>
    <row r="22" spans="3:12" x14ac:dyDescent="0.25">
      <c r="C22" t="s">
        <v>74</v>
      </c>
      <c r="D22">
        <f>R10+V10+Z10</f>
        <v>118</v>
      </c>
      <c r="G22" s="34"/>
      <c r="H22" s="34"/>
      <c r="I22" s="33"/>
      <c r="K22" s="33" t="s">
        <v>73</v>
      </c>
      <c r="L22" s="33">
        <f>I17+I21+I25</f>
        <v>688</v>
      </c>
    </row>
    <row r="23" spans="3:12" x14ac:dyDescent="0.25">
      <c r="C23" t="s">
        <v>72</v>
      </c>
      <c r="D23">
        <f>D12+H12+L12</f>
        <v>40</v>
      </c>
      <c r="G23" s="34" t="s">
        <v>71</v>
      </c>
      <c r="H23" s="33"/>
      <c r="I23" s="33">
        <f>D23+D25</f>
        <v>98</v>
      </c>
      <c r="K23" s="33"/>
      <c r="L23" s="33"/>
    </row>
    <row r="24" spans="3:12" x14ac:dyDescent="0.25">
      <c r="C24" t="s">
        <v>70</v>
      </c>
      <c r="D24">
        <f>F12+J12+N12</f>
        <v>80</v>
      </c>
      <c r="G24" s="33"/>
      <c r="H24" s="33"/>
      <c r="I24" s="33"/>
      <c r="K24" s="33"/>
      <c r="L24" s="33"/>
    </row>
    <row r="25" spans="3:12" x14ac:dyDescent="0.25">
      <c r="C25" t="s">
        <v>69</v>
      </c>
      <c r="D25">
        <f>P12+T12+X12</f>
        <v>58</v>
      </c>
      <c r="G25" s="34" t="s">
        <v>68</v>
      </c>
      <c r="H25" s="33"/>
      <c r="I25" s="33">
        <f>D24+D26</f>
        <v>196</v>
      </c>
      <c r="K25" s="33"/>
      <c r="L25" s="33"/>
    </row>
    <row r="26" spans="3:12" x14ac:dyDescent="0.25">
      <c r="C26" t="s">
        <v>67</v>
      </c>
      <c r="D26">
        <f>R12+V12+Z12</f>
        <v>116</v>
      </c>
      <c r="G26" s="33"/>
      <c r="H26" s="33"/>
      <c r="I26" s="33"/>
      <c r="K26" s="33"/>
      <c r="L26" s="33"/>
    </row>
  </sheetData>
  <mergeCells count="29">
    <mergeCell ref="C11:C12"/>
    <mergeCell ref="I15:I16"/>
    <mergeCell ref="I17:I18"/>
    <mergeCell ref="C2:AA2"/>
    <mergeCell ref="C7:C8"/>
    <mergeCell ref="C9:C10"/>
    <mergeCell ref="D4:N4"/>
    <mergeCell ref="P4:AA4"/>
    <mergeCell ref="D5:G5"/>
    <mergeCell ref="H5:K5"/>
    <mergeCell ref="L5:O5"/>
    <mergeCell ref="C4:C5"/>
    <mergeCell ref="P5:S5"/>
    <mergeCell ref="T5:W5"/>
    <mergeCell ref="X5:AA5"/>
    <mergeCell ref="G15:H16"/>
    <mergeCell ref="G17:H18"/>
    <mergeCell ref="G19:H20"/>
    <mergeCell ref="G23:H24"/>
    <mergeCell ref="G25:H26"/>
    <mergeCell ref="G21:H22"/>
    <mergeCell ref="I23:I24"/>
    <mergeCell ref="I25:I26"/>
    <mergeCell ref="K15:K21"/>
    <mergeCell ref="K22:K26"/>
    <mergeCell ref="L22:L26"/>
    <mergeCell ref="I19:I20"/>
    <mergeCell ref="I21:I22"/>
    <mergeCell ref="L15:L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PLAN_NAVIRE</vt:lpstr>
      <vt:lpstr>ZONES</vt:lpstr>
      <vt:lpstr>palettes eu</vt:lpstr>
      <vt:lpstr>palettes US</vt:lpstr>
      <vt:lpstr>IBC</vt:lpstr>
      <vt:lpstr>Big bag palus</vt:lpstr>
      <vt:lpstr>barriques 120 120</vt:lpstr>
      <vt:lpstr>barriques 140 140</vt:lpstr>
      <vt:lpstr>palettes portuaires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Master Artemis</cp:lastModifiedBy>
  <dcterms:created xsi:type="dcterms:W3CDTF">2026-03-11T16:28:11Z</dcterms:created>
  <dcterms:modified xsi:type="dcterms:W3CDTF">2026-03-20T16:52:49Z</dcterms:modified>
</cp:coreProperties>
</file>